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ctrlProps/ctrlProp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2.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omments5.xml" ContentType="application/vnd.openxmlformats-officedocument.spreadsheetml.comments+xml"/>
  <Override PartName="/xl/drawings/drawing4.xml" ContentType="application/vnd.openxmlformats-officedocument.drawing+xml"/>
  <Override PartName="/xl/ctrlProps/ctrlProp6.xml" ContentType="application/vnd.ms-excel.controlproperties+xml"/>
  <Override PartName="/xl/comments6.xml" ContentType="application/vnd.openxmlformats-officedocument.spreadsheetml.comments+xml"/>
  <Override PartName="/xl/drawings/drawing5.xml" ContentType="application/vnd.openxmlformats-officedocument.drawing+xml"/>
  <Override PartName="/xl/ctrlProps/ctrlProp7.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DieseArbeitsmappe"/>
  <mc:AlternateContent xmlns:mc="http://schemas.openxmlformats.org/markup-compatibility/2006">
    <mc:Choice Requires="x15">
      <x15ac:absPath xmlns:x15ac="http://schemas.microsoft.com/office/spreadsheetml/2010/11/ac" url="N:\Fachinfo, Brancheninfo\Fachinformationen\Existenzgründung, B.übernahme\"/>
    </mc:Choice>
  </mc:AlternateContent>
  <bookViews>
    <workbookView xWindow="0" yWindow="0" windowWidth="23040" windowHeight="10050" tabRatio="810"/>
  </bookViews>
  <sheets>
    <sheet name="Startseite" sheetId="23" r:id="rId1"/>
    <sheet name="Bearbeitungshinweise" sheetId="46" r:id="rId2"/>
    <sheet name="Deckblatt" sheetId="33" r:id="rId3"/>
    <sheet name="Kapitalbedarf" sheetId="4" r:id="rId4"/>
    <sheet name="Finanzierung" sheetId="24" r:id="rId5"/>
    <sheet name="Zins und Tilgung" sheetId="41" r:id="rId6"/>
    <sheet name="Personalkosten 1. Jahr" sheetId="34" r:id="rId7"/>
    <sheet name="Personalkosten 2. Jahr" sheetId="35" r:id="rId8"/>
    <sheet name="Personalkosten 3. Jahr" sheetId="36" r:id="rId9"/>
    <sheet name="übrige Kosten" sheetId="7" r:id="rId10"/>
    <sheet name="Unternehmerlohn" sheetId="28" r:id="rId11"/>
    <sheet name="Rentabilität" sheetId="8" r:id="rId12"/>
    <sheet name="Hilfstabelle" sheetId="42" state="hidden" r:id="rId13"/>
    <sheet name="Umsatzplanung" sheetId="32" r:id="rId14"/>
    <sheet name="Stundenkostensatz " sheetId="45" r:id="rId15"/>
    <sheet name="Liquiditätsplan-1.Jahr" sheetId="25" r:id="rId16"/>
    <sheet name="Liquiditätsplan-2.Jahr" sheetId="39" r:id="rId17"/>
    <sheet name="Liquiditätsplan-3.Jahr" sheetId="40" r:id="rId18"/>
  </sheets>
  <externalReferences>
    <externalReference r:id="rId19"/>
    <externalReference r:id="rId20"/>
  </externalReferences>
  <definedNames>
    <definedName name="_xlnm._FilterDatabase" localSheetId="8" hidden="1">'Personalkosten 3. Jahr'!$P$15:$R$39</definedName>
    <definedName name="_xlnm.Print_Area" localSheetId="1">Bearbeitungshinweise!$A$1:$H$394</definedName>
    <definedName name="_xlnm.Print_Area" localSheetId="2">Deckblatt!$A$1:$M$50</definedName>
    <definedName name="_xlnm.Print_Area" localSheetId="4">Finanzierung!$A$3:$J$38</definedName>
    <definedName name="_xlnm.Print_Area" localSheetId="3">Kapitalbedarf!$A$3:$I$34</definedName>
    <definedName name="_xlnm.Print_Area" localSheetId="15">'Liquiditätsplan-1.Jahr'!$A$4:$R$60</definedName>
    <definedName name="_xlnm.Print_Area" localSheetId="16">'Liquiditätsplan-2.Jahr'!$A$4:$R$60</definedName>
    <definedName name="_xlnm.Print_Area" localSheetId="17">'Liquiditätsplan-3.Jahr'!$A$4:$R$60</definedName>
    <definedName name="_xlnm.Print_Area" localSheetId="6">'Personalkosten 1. Jahr'!$C$4:$R$48</definedName>
    <definedName name="_xlnm.Print_Area" localSheetId="7">'Personalkosten 2. Jahr'!$A$4:$P$48</definedName>
    <definedName name="_xlnm.Print_Area" localSheetId="8">'Personalkosten 3. Jahr'!$A$4:$P$48</definedName>
    <definedName name="_xlnm.Print_Area" localSheetId="11">Rentabilität!$C$4:$K$46</definedName>
    <definedName name="_xlnm.Print_Area" localSheetId="0">Startseite!$A$1:$L$38</definedName>
    <definedName name="_xlnm.Print_Area" localSheetId="14">'Stundenkostensatz '!$A$4:$N$90</definedName>
    <definedName name="_xlnm.Print_Area" localSheetId="9">'übrige Kosten'!$A$3:$H$41</definedName>
    <definedName name="_xlnm.Print_Area" localSheetId="13">Umsatzplanung!$A$4:$J$23,Umsatzplanung!$A$24:$P$143</definedName>
    <definedName name="_xlnm.Print_Area" localSheetId="10">Unternehmerlohn!$C$4:$K$69</definedName>
    <definedName name="_xlnm.Print_Area" localSheetId="5">'Zins und Tilgung'!$A$4:$AT$42</definedName>
    <definedName name="Rechtsformen">Startseite!$A$37:$A$47</definedName>
  </definedNames>
  <calcPr calcId="162913"/>
</workbook>
</file>

<file path=xl/calcChain.xml><?xml version="1.0" encoding="utf-8"?>
<calcChain xmlns="http://schemas.openxmlformats.org/spreadsheetml/2006/main">
  <c r="I19" i="25" l="1"/>
  <c r="J38" i="25"/>
  <c r="D19" i="25" l="1"/>
  <c r="H15" i="28"/>
  <c r="H30" i="28"/>
  <c r="K26" i="28"/>
  <c r="K25" i="28"/>
  <c r="K24" i="28"/>
  <c r="K23" i="28"/>
  <c r="K22" i="28"/>
  <c r="K21" i="28"/>
  <c r="K20" i="28"/>
  <c r="K19" i="28"/>
  <c r="K18" i="28"/>
  <c r="K17" i="28"/>
  <c r="K16" i="28"/>
  <c r="I16" i="28"/>
  <c r="I17" i="28"/>
  <c r="I18" i="28"/>
  <c r="I19" i="28"/>
  <c r="I20" i="28"/>
  <c r="I21" i="28"/>
  <c r="I22" i="28"/>
  <c r="I23" i="28"/>
  <c r="I24" i="28"/>
  <c r="I25" i="28"/>
  <c r="I26" i="28"/>
  <c r="J34" i="28"/>
  <c r="J33" i="28"/>
  <c r="J32" i="28"/>
  <c r="J31" i="28"/>
  <c r="H31" i="28"/>
  <c r="H32" i="28"/>
  <c r="H33" i="28"/>
  <c r="H34" i="28"/>
  <c r="H26" i="28"/>
  <c r="J26" i="28"/>
  <c r="J25" i="28"/>
  <c r="J24" i="28"/>
  <c r="J23" i="28"/>
  <c r="J22" i="28"/>
  <c r="J21" i="28"/>
  <c r="J20" i="28"/>
  <c r="J19" i="28"/>
  <c r="J18" i="28"/>
  <c r="J17" i="28"/>
  <c r="J16" i="28"/>
  <c r="H14" i="28"/>
  <c r="J14" i="28" s="1"/>
  <c r="H16" i="28"/>
  <c r="H17" i="28"/>
  <c r="H18" i="28"/>
  <c r="H19" i="28"/>
  <c r="H20" i="28"/>
  <c r="H21" i="28"/>
  <c r="H22" i="28"/>
  <c r="H23" i="28"/>
  <c r="H24" i="28"/>
  <c r="H25" i="28"/>
  <c r="H13" i="28"/>
  <c r="J13" i="28" s="1"/>
  <c r="E10" i="7"/>
  <c r="H27" i="28" l="1"/>
  <c r="I15" i="28" s="1"/>
  <c r="K14" i="28"/>
  <c r="J15" i="28"/>
  <c r="K15" i="28" s="1"/>
  <c r="I14" i="28"/>
  <c r="K13" i="28"/>
  <c r="J30" i="28"/>
  <c r="H35" i="28"/>
  <c r="B125" i="42"/>
  <c r="H37" i="28" l="1"/>
  <c r="G29" i="7"/>
  <c r="G28" i="7"/>
  <c r="G27" i="7"/>
  <c r="G26" i="7"/>
  <c r="G24" i="7"/>
  <c r="G23" i="7"/>
  <c r="G22" i="7"/>
  <c r="G21" i="7"/>
  <c r="G20" i="7"/>
  <c r="G19" i="7"/>
  <c r="G18" i="7"/>
  <c r="G17" i="7"/>
  <c r="G15" i="7"/>
  <c r="G14" i="7"/>
  <c r="G13" i="7"/>
  <c r="G12" i="7"/>
  <c r="G11" i="7"/>
  <c r="G10" i="7"/>
  <c r="E29" i="7"/>
  <c r="E28" i="7"/>
  <c r="E27" i="7"/>
  <c r="E26" i="7"/>
  <c r="E24" i="7"/>
  <c r="E23" i="7"/>
  <c r="E22" i="7"/>
  <c r="E21" i="7"/>
  <c r="E20" i="7"/>
  <c r="E19" i="7"/>
  <c r="E18" i="7"/>
  <c r="E17" i="7"/>
  <c r="E15" i="7"/>
  <c r="E14" i="7"/>
  <c r="E13" i="7"/>
  <c r="E12" i="7"/>
  <c r="E11" i="7"/>
  <c r="D22" i="45" l="1"/>
  <c r="D21" i="45"/>
  <c r="D20" i="45"/>
  <c r="B2" i="39" l="1"/>
  <c r="B167" i="42" l="1"/>
  <c r="B166" i="42"/>
  <c r="B2" i="40" l="1"/>
  <c r="D49" i="40" l="1"/>
  <c r="D49" i="39"/>
  <c r="J7" i="36" l="1"/>
  <c r="J6" i="36"/>
  <c r="J7" i="35"/>
  <c r="J6" i="35"/>
  <c r="L6" i="34"/>
  <c r="D18" i="45" l="1"/>
  <c r="C36" i="24" l="1"/>
  <c r="C59" i="25" l="1"/>
  <c r="F59" i="25" s="1"/>
  <c r="A28" i="33"/>
  <c r="B27" i="39"/>
  <c r="B27" i="40" s="1"/>
  <c r="A10" i="4"/>
  <c r="B10" i="4" s="1"/>
  <c r="B48" i="25" s="1"/>
  <c r="B48" i="39" s="1"/>
  <c r="B48" i="40" s="1"/>
  <c r="N87" i="32"/>
  <c r="O81" i="32"/>
  <c r="O82" i="32"/>
  <c r="O83" i="32"/>
  <c r="O84" i="32"/>
  <c r="O85" i="32"/>
  <c r="O86" i="32"/>
  <c r="C5" i="28"/>
  <c r="C32" i="4"/>
  <c r="C23" i="4"/>
  <c r="C34" i="4" s="1"/>
  <c r="D23" i="4"/>
  <c r="C49" i="25" s="1"/>
  <c r="J87" i="45"/>
  <c r="H89" i="45"/>
  <c r="E19" i="45"/>
  <c r="E20" i="45"/>
  <c r="E21" i="45"/>
  <c r="E22" i="45"/>
  <c r="X35" i="36"/>
  <c r="J27" i="28"/>
  <c r="F27" i="28"/>
  <c r="G19" i="28" s="1"/>
  <c r="I27" i="8"/>
  <c r="I28" i="8"/>
  <c r="I29" i="8"/>
  <c r="I30" i="8"/>
  <c r="I31" i="8"/>
  <c r="I32" i="8"/>
  <c r="G27" i="8"/>
  <c r="G28" i="8"/>
  <c r="G29" i="8"/>
  <c r="G30" i="8"/>
  <c r="G31" i="8"/>
  <c r="G32" i="8"/>
  <c r="E27" i="8"/>
  <c r="E28" i="8"/>
  <c r="E29" i="8"/>
  <c r="E30" i="8"/>
  <c r="E31" i="8"/>
  <c r="E32" i="8"/>
  <c r="I21" i="8"/>
  <c r="J10" i="8" s="1"/>
  <c r="G21" i="8"/>
  <c r="C14" i="39" s="1"/>
  <c r="E21" i="8"/>
  <c r="F17" i="8" s="1"/>
  <c r="A25" i="33"/>
  <c r="A41" i="33"/>
  <c r="A40" i="33"/>
  <c r="K16" i="34"/>
  <c r="L16" i="34"/>
  <c r="L4" i="42"/>
  <c r="K17" i="34"/>
  <c r="K18" i="34"/>
  <c r="K19" i="34"/>
  <c r="L19" i="34" s="1"/>
  <c r="K20" i="34"/>
  <c r="L20" i="34" s="1"/>
  <c r="K21" i="34"/>
  <c r="K22" i="34"/>
  <c r="L22" i="34" s="1"/>
  <c r="K23" i="34"/>
  <c r="L23" i="34" s="1"/>
  <c r="K24" i="34"/>
  <c r="L24" i="34" s="1"/>
  <c r="K25" i="34"/>
  <c r="L25" i="34" s="1"/>
  <c r="K26" i="34"/>
  <c r="L26" i="34" s="1"/>
  <c r="K27" i="34"/>
  <c r="L27" i="34" s="1"/>
  <c r="K28" i="34"/>
  <c r="L28" i="34" s="1"/>
  <c r="K29" i="34"/>
  <c r="L29" i="34" s="1"/>
  <c r="K30" i="34"/>
  <c r="L30" i="34" s="1"/>
  <c r="K31" i="34"/>
  <c r="L31" i="34" s="1"/>
  <c r="E19" i="42"/>
  <c r="K32" i="34"/>
  <c r="L32" i="34" s="1"/>
  <c r="K33" i="34"/>
  <c r="L33" i="34" s="1"/>
  <c r="K34" i="34"/>
  <c r="L34" i="34" s="1"/>
  <c r="H23" i="42"/>
  <c r="K36" i="34"/>
  <c r="K37" i="34"/>
  <c r="L37" i="34" s="1"/>
  <c r="K38" i="34"/>
  <c r="L38" i="34" s="1"/>
  <c r="K15" i="34"/>
  <c r="L15" i="34"/>
  <c r="L3" i="42"/>
  <c r="AA38" i="36"/>
  <c r="Z38" i="36"/>
  <c r="Q38" i="36" s="1"/>
  <c r="AA37" i="36"/>
  <c r="Z37" i="36"/>
  <c r="Q37" i="36"/>
  <c r="AA36" i="36"/>
  <c r="Z36" i="36"/>
  <c r="Q36" i="36" s="1"/>
  <c r="AA34" i="36"/>
  <c r="Z34" i="36"/>
  <c r="AA33" i="36"/>
  <c r="Z33" i="36"/>
  <c r="AA32" i="36"/>
  <c r="Z32" i="36"/>
  <c r="AA31" i="36"/>
  <c r="Z31" i="36"/>
  <c r="AA30" i="36"/>
  <c r="Z30" i="36"/>
  <c r="AA29" i="36"/>
  <c r="Z29" i="36"/>
  <c r="AA28" i="36"/>
  <c r="Z28" i="36"/>
  <c r="AA27" i="36"/>
  <c r="Z27" i="36"/>
  <c r="AA26" i="36"/>
  <c r="Z26" i="36"/>
  <c r="AA25" i="36"/>
  <c r="Z25" i="36"/>
  <c r="AA24" i="36"/>
  <c r="Z24" i="36"/>
  <c r="AA23" i="36"/>
  <c r="Z23" i="36"/>
  <c r="AA22" i="36"/>
  <c r="Z22" i="36"/>
  <c r="AA21" i="36"/>
  <c r="Z21" i="36"/>
  <c r="Q21" i="36"/>
  <c r="AA20" i="36"/>
  <c r="Z20" i="36"/>
  <c r="Q20" i="36" s="1"/>
  <c r="AA19" i="36"/>
  <c r="Z19" i="36"/>
  <c r="AA18" i="36"/>
  <c r="Z18" i="36"/>
  <c r="AA17" i="36"/>
  <c r="Z17" i="36"/>
  <c r="AA16" i="36"/>
  <c r="Z16" i="36"/>
  <c r="AA15" i="36"/>
  <c r="Z15" i="36"/>
  <c r="AA38" i="35"/>
  <c r="Z38" i="35"/>
  <c r="Q38" i="35"/>
  <c r="AA37" i="35"/>
  <c r="Z37" i="35"/>
  <c r="Q37" i="35" s="1"/>
  <c r="AA36" i="35"/>
  <c r="Z36" i="35"/>
  <c r="AA34" i="35"/>
  <c r="Z34" i="35"/>
  <c r="AA33" i="35"/>
  <c r="Z33" i="35"/>
  <c r="AA32" i="35"/>
  <c r="Z32" i="35"/>
  <c r="AA31" i="35"/>
  <c r="Z31" i="35"/>
  <c r="AA30" i="35"/>
  <c r="Z30" i="35"/>
  <c r="AA29" i="35"/>
  <c r="Z29" i="35"/>
  <c r="AA28" i="35"/>
  <c r="Z28" i="35"/>
  <c r="AA27" i="35"/>
  <c r="Z27" i="35"/>
  <c r="AA26" i="35"/>
  <c r="Z26" i="35"/>
  <c r="AA25" i="35"/>
  <c r="Z25" i="35"/>
  <c r="AA24" i="35"/>
  <c r="Z24" i="35"/>
  <c r="AA23" i="35"/>
  <c r="Z23" i="35"/>
  <c r="AA22" i="35"/>
  <c r="Z22" i="35"/>
  <c r="AA21" i="35"/>
  <c r="Z21" i="35"/>
  <c r="AA20" i="35"/>
  <c r="Z20" i="35"/>
  <c r="Q20" i="35" s="1"/>
  <c r="AA19" i="35"/>
  <c r="Z19" i="35"/>
  <c r="Q19" i="35" s="1"/>
  <c r="AA18" i="35"/>
  <c r="Z18" i="35"/>
  <c r="Q18" i="35" s="1"/>
  <c r="AA17" i="35"/>
  <c r="Z17" i="35"/>
  <c r="Q17" i="35" s="1"/>
  <c r="AA16" i="35"/>
  <c r="Z16" i="35"/>
  <c r="Q16" i="35" s="1"/>
  <c r="AA15" i="35"/>
  <c r="Z15" i="35"/>
  <c r="Q15" i="35" s="1"/>
  <c r="AB16" i="34"/>
  <c r="AC16" i="34"/>
  <c r="AB17" i="34"/>
  <c r="AC17" i="34"/>
  <c r="S17" i="34" s="1"/>
  <c r="AB18" i="34"/>
  <c r="AC18" i="34"/>
  <c r="AB19" i="34"/>
  <c r="AC19" i="34"/>
  <c r="S19" i="34" s="1"/>
  <c r="AB20" i="34"/>
  <c r="AC20" i="34"/>
  <c r="AB21" i="34"/>
  <c r="S21" i="34"/>
  <c r="AC21" i="34"/>
  <c r="AB22" i="34"/>
  <c r="AC22" i="34"/>
  <c r="AB23" i="34"/>
  <c r="AC23" i="34"/>
  <c r="AB24" i="34"/>
  <c r="AC24" i="34"/>
  <c r="AB25" i="34"/>
  <c r="AC25" i="34"/>
  <c r="AB26" i="34"/>
  <c r="AC26" i="34"/>
  <c r="AB27" i="34"/>
  <c r="AC27" i="34"/>
  <c r="AB28" i="34"/>
  <c r="AC28" i="34"/>
  <c r="AB29" i="34"/>
  <c r="AC29" i="34"/>
  <c r="AB30" i="34"/>
  <c r="AC30" i="34"/>
  <c r="AB31" i="34"/>
  <c r="AC31" i="34"/>
  <c r="AB32" i="34"/>
  <c r="AC32" i="34"/>
  <c r="AB33" i="34"/>
  <c r="AC33" i="34"/>
  <c r="AB34" i="34"/>
  <c r="AC34" i="34"/>
  <c r="AB36" i="34"/>
  <c r="S36" i="34" s="1"/>
  <c r="AC36" i="34"/>
  <c r="AB37" i="34"/>
  <c r="AC37" i="34"/>
  <c r="AB38" i="34"/>
  <c r="S38" i="34" s="1"/>
  <c r="AC38" i="34"/>
  <c r="AC15" i="34"/>
  <c r="AB15" i="34"/>
  <c r="L17" i="34"/>
  <c r="D5" i="42"/>
  <c r="P49" i="39"/>
  <c r="Q49" i="39" s="1"/>
  <c r="C48" i="25"/>
  <c r="D48" i="25" s="1"/>
  <c r="P48" i="25" s="1"/>
  <c r="C31" i="32"/>
  <c r="D32" i="32" s="1"/>
  <c r="H31" i="32"/>
  <c r="I35" i="32" s="1"/>
  <c r="O80" i="32"/>
  <c r="O79" i="32"/>
  <c r="L7" i="34"/>
  <c r="T13" i="34" s="1"/>
  <c r="M31" i="32"/>
  <c r="N33" i="32" s="1"/>
  <c r="E58" i="45"/>
  <c r="D55" i="45"/>
  <c r="E57" i="45" s="1"/>
  <c r="E60" i="45" s="1"/>
  <c r="E62" i="45" s="1"/>
  <c r="E59" i="45"/>
  <c r="L55" i="45"/>
  <c r="M57" i="45" s="1"/>
  <c r="H55" i="45"/>
  <c r="I56" i="45" s="1"/>
  <c r="I58" i="45"/>
  <c r="C35" i="34"/>
  <c r="C36" i="34" s="1"/>
  <c r="C37" i="34" s="1"/>
  <c r="C38" i="34" s="1"/>
  <c r="A35" i="35"/>
  <c r="A36" i="35" s="1"/>
  <c r="A37" i="35" s="1"/>
  <c r="A38" i="35" s="1"/>
  <c r="A35" i="36"/>
  <c r="A36" i="36" s="1"/>
  <c r="A37" i="36" s="1"/>
  <c r="A38" i="36" s="1"/>
  <c r="E10" i="4"/>
  <c r="N21" i="36"/>
  <c r="P21" i="36"/>
  <c r="N22" i="36"/>
  <c r="P22" i="36" s="1"/>
  <c r="N23" i="36"/>
  <c r="P23" i="36" s="1"/>
  <c r="N24" i="36"/>
  <c r="P24" i="36" s="1"/>
  <c r="N25" i="36"/>
  <c r="P25" i="36" s="1"/>
  <c r="N26" i="36"/>
  <c r="P26" i="36" s="1"/>
  <c r="N27" i="36"/>
  <c r="P27" i="36" s="1"/>
  <c r="N28" i="36"/>
  <c r="P28" i="36" s="1"/>
  <c r="N29" i="36"/>
  <c r="P29" i="36" s="1"/>
  <c r="N30" i="36"/>
  <c r="P30" i="36" s="1"/>
  <c r="N31" i="36"/>
  <c r="P31" i="36" s="1"/>
  <c r="N32" i="36"/>
  <c r="P32" i="36" s="1"/>
  <c r="N33" i="36"/>
  <c r="P33" i="36" s="1"/>
  <c r="N34" i="36"/>
  <c r="P34" i="36" s="1"/>
  <c r="N35" i="36"/>
  <c r="P35" i="36" s="1"/>
  <c r="N36" i="36"/>
  <c r="P36" i="36"/>
  <c r="N37" i="36"/>
  <c r="P37" i="36"/>
  <c r="J18" i="45"/>
  <c r="D14" i="45"/>
  <c r="D15" i="45"/>
  <c r="D16" i="45"/>
  <c r="D13" i="45"/>
  <c r="N21" i="35"/>
  <c r="P21" i="35" s="1"/>
  <c r="N22" i="35"/>
  <c r="N23" i="35"/>
  <c r="P23" i="35" s="1"/>
  <c r="N24" i="35"/>
  <c r="P24" i="35" s="1"/>
  <c r="N25" i="35"/>
  <c r="P25" i="35" s="1"/>
  <c r="N26" i="35"/>
  <c r="P26" i="35" s="1"/>
  <c r="N27" i="35"/>
  <c r="P27" i="35" s="1"/>
  <c r="N28" i="35"/>
  <c r="P28" i="35" s="1"/>
  <c r="N29" i="35"/>
  <c r="P29" i="35" s="1"/>
  <c r="N30" i="35"/>
  <c r="P30" i="35" s="1"/>
  <c r="N31" i="35"/>
  <c r="P31" i="35" s="1"/>
  <c r="N32" i="35"/>
  <c r="P32" i="35" s="1"/>
  <c r="P22" i="34"/>
  <c r="R22" i="34" s="1"/>
  <c r="P23" i="34"/>
  <c r="R23" i="34" s="1"/>
  <c r="P24" i="34"/>
  <c r="R24" i="34" s="1"/>
  <c r="P25" i="34"/>
  <c r="R25" i="34" s="1"/>
  <c r="P26" i="34"/>
  <c r="R26" i="34" s="1"/>
  <c r="P27" i="34"/>
  <c r="R27" i="34" s="1"/>
  <c r="P28" i="34"/>
  <c r="R28" i="34" s="1"/>
  <c r="P29" i="34"/>
  <c r="R29" i="34" s="1"/>
  <c r="P30" i="34"/>
  <c r="R30" i="34" s="1"/>
  <c r="P31" i="34"/>
  <c r="R31" i="34" s="1"/>
  <c r="P32" i="34"/>
  <c r="R32" i="34" s="1"/>
  <c r="P33" i="34"/>
  <c r="R33" i="34" s="1"/>
  <c r="D23" i="42"/>
  <c r="E23" i="42"/>
  <c r="F23" i="42"/>
  <c r="G23" i="42"/>
  <c r="J23" i="42"/>
  <c r="K23" i="42"/>
  <c r="L23" i="42"/>
  <c r="I21" i="36"/>
  <c r="J21" i="36"/>
  <c r="M21" i="36" s="1"/>
  <c r="D75" i="42"/>
  <c r="I22" i="36"/>
  <c r="J22" i="36" s="1"/>
  <c r="M22" i="36" s="1"/>
  <c r="X22" i="36" s="1"/>
  <c r="F76" i="42"/>
  <c r="I23" i="36"/>
  <c r="J23" i="36" s="1"/>
  <c r="M23" i="36" s="1"/>
  <c r="X23" i="36" s="1"/>
  <c r="I24" i="36"/>
  <c r="J24" i="36" s="1"/>
  <c r="M24" i="36" s="1"/>
  <c r="X24" i="36" s="1"/>
  <c r="I25" i="36"/>
  <c r="J25" i="36" s="1"/>
  <c r="M25" i="36" s="1"/>
  <c r="X25" i="36" s="1"/>
  <c r="I26" i="36"/>
  <c r="J26" i="36" s="1"/>
  <c r="M26" i="36" s="1"/>
  <c r="X26" i="36" s="1"/>
  <c r="I27" i="36"/>
  <c r="J27" i="36" s="1"/>
  <c r="M27" i="36" s="1"/>
  <c r="X27" i="36" s="1"/>
  <c r="L81" i="42"/>
  <c r="I28" i="36"/>
  <c r="J28" i="36" s="1"/>
  <c r="M28" i="36" s="1"/>
  <c r="X28" i="36" s="1"/>
  <c r="J82" i="42"/>
  <c r="I29" i="36"/>
  <c r="J29" i="36" s="1"/>
  <c r="M29" i="36" s="1"/>
  <c r="X29" i="36" s="1"/>
  <c r="M83" i="42"/>
  <c r="I30" i="36"/>
  <c r="J30" i="36" s="1"/>
  <c r="M30" i="36" s="1"/>
  <c r="X30" i="36" s="1"/>
  <c r="I31" i="36"/>
  <c r="J31" i="36" s="1"/>
  <c r="M31" i="36" s="1"/>
  <c r="X31" i="36" s="1"/>
  <c r="I32" i="36"/>
  <c r="J32" i="36" s="1"/>
  <c r="M32" i="36" s="1"/>
  <c r="X32" i="36" s="1"/>
  <c r="M86" i="42"/>
  <c r="I21" i="35"/>
  <c r="J21" i="35" s="1"/>
  <c r="G42" i="42"/>
  <c r="J42" i="42"/>
  <c r="I22" i="35"/>
  <c r="J22" i="35" s="1"/>
  <c r="B43" i="42"/>
  <c r="I23" i="35"/>
  <c r="J23" i="35" s="1"/>
  <c r="M23" i="35" s="1"/>
  <c r="X23" i="35" s="1"/>
  <c r="I24" i="35"/>
  <c r="J24" i="35" s="1"/>
  <c r="M45" i="42"/>
  <c r="I25" i="35"/>
  <c r="I26" i="35"/>
  <c r="J26" i="35" s="1"/>
  <c r="M26" i="35" s="1"/>
  <c r="X26" i="35" s="1"/>
  <c r="E47" i="42"/>
  <c r="I27" i="35"/>
  <c r="J27" i="35" s="1"/>
  <c r="I28" i="35"/>
  <c r="J28" i="35" s="1"/>
  <c r="I29" i="35"/>
  <c r="J29" i="35" s="1"/>
  <c r="M29" i="35" s="1"/>
  <c r="X29" i="35" s="1"/>
  <c r="I30" i="35"/>
  <c r="J30" i="35" s="1"/>
  <c r="I31" i="35"/>
  <c r="J31" i="35" s="1"/>
  <c r="L52" i="42"/>
  <c r="I32" i="35"/>
  <c r="J32" i="35" s="1"/>
  <c r="M32" i="35" s="1"/>
  <c r="X32" i="35" s="1"/>
  <c r="G12" i="42"/>
  <c r="L16" i="42"/>
  <c r="B18" i="42"/>
  <c r="K21" i="42"/>
  <c r="B33" i="7"/>
  <c r="C20" i="25"/>
  <c r="B14" i="45"/>
  <c r="B15" i="45"/>
  <c r="B16" i="45"/>
  <c r="B13" i="45"/>
  <c r="I19" i="35"/>
  <c r="K40" i="42"/>
  <c r="J16" i="35"/>
  <c r="M16" i="35" s="1"/>
  <c r="X16" i="35" s="1"/>
  <c r="I16" i="35"/>
  <c r="I15" i="35"/>
  <c r="J15" i="35"/>
  <c r="J23" i="24"/>
  <c r="T10" i="41"/>
  <c r="T9" i="41"/>
  <c r="T8" i="41"/>
  <c r="T7" i="41"/>
  <c r="T16" i="41" s="1"/>
  <c r="J20" i="24"/>
  <c r="B7" i="39"/>
  <c r="Z10" i="41"/>
  <c r="Z7" i="41"/>
  <c r="AB27" i="41" s="1"/>
  <c r="M103" i="42"/>
  <c r="L103" i="42"/>
  <c r="B103" i="42"/>
  <c r="AB19" i="41"/>
  <c r="H117" i="42" s="1"/>
  <c r="AB20" i="41"/>
  <c r="AB21" i="41"/>
  <c r="AB22" i="41"/>
  <c r="AB23" i="41"/>
  <c r="AB24" i="41"/>
  <c r="AB18" i="41"/>
  <c r="I110" i="42" s="1"/>
  <c r="AH21" i="41"/>
  <c r="AH22" i="41"/>
  <c r="AH23" i="41"/>
  <c r="AH24" i="41"/>
  <c r="AH25" i="41"/>
  <c r="AH26" i="41"/>
  <c r="AH20" i="41"/>
  <c r="H15" i="24"/>
  <c r="E103" i="42"/>
  <c r="AL6" i="41"/>
  <c r="AR6" i="41"/>
  <c r="AF7" i="41"/>
  <c r="AF20" i="41" s="1"/>
  <c r="AL7" i="41"/>
  <c r="AQ7" i="41"/>
  <c r="AQ16" i="41" s="1"/>
  <c r="AF8" i="41"/>
  <c r="AL8" i="41"/>
  <c r="AQ8" i="41"/>
  <c r="AL9" i="41"/>
  <c r="AL17" i="41" s="1"/>
  <c r="AQ9" i="41"/>
  <c r="M54" i="45"/>
  <c r="M55" i="45" s="1"/>
  <c r="I54" i="45"/>
  <c r="E54" i="45"/>
  <c r="C43" i="25"/>
  <c r="C40" i="25"/>
  <c r="C42" i="25"/>
  <c r="C39" i="25"/>
  <c r="C39" i="40"/>
  <c r="C40" i="40"/>
  <c r="C42" i="40"/>
  <c r="C43" i="40"/>
  <c r="A43" i="40"/>
  <c r="A39" i="40"/>
  <c r="A40" i="40"/>
  <c r="A41" i="40"/>
  <c r="A42" i="40"/>
  <c r="C43" i="39"/>
  <c r="C39" i="39"/>
  <c r="C40" i="39"/>
  <c r="C42" i="39"/>
  <c r="A39" i="39"/>
  <c r="A40" i="39"/>
  <c r="A41" i="39"/>
  <c r="A42" i="39"/>
  <c r="A43" i="39"/>
  <c r="A39" i="25"/>
  <c r="A40" i="25"/>
  <c r="A41" i="25"/>
  <c r="A42" i="25"/>
  <c r="A43" i="25"/>
  <c r="A44" i="25"/>
  <c r="A45" i="25"/>
  <c r="A46" i="25"/>
  <c r="C31" i="39"/>
  <c r="A38" i="40"/>
  <c r="A35" i="40"/>
  <c r="A36" i="40"/>
  <c r="A37" i="40"/>
  <c r="A27" i="39"/>
  <c r="A38" i="39"/>
  <c r="A37" i="39"/>
  <c r="A36" i="39"/>
  <c r="A35" i="39"/>
  <c r="A34" i="39"/>
  <c r="A33" i="39"/>
  <c r="A32" i="39"/>
  <c r="A31" i="39"/>
  <c r="A30" i="39"/>
  <c r="A29" i="39"/>
  <c r="A28" i="39"/>
  <c r="A38" i="25"/>
  <c r="A37" i="25"/>
  <c r="A36" i="25"/>
  <c r="A4" i="40"/>
  <c r="A4" i="39"/>
  <c r="A4" i="25"/>
  <c r="C4" i="8"/>
  <c r="A110" i="32"/>
  <c r="A68" i="32"/>
  <c r="A25" i="32"/>
  <c r="A4" i="32"/>
  <c r="A4" i="7"/>
  <c r="A4" i="36"/>
  <c r="A4" i="35"/>
  <c r="C4" i="34"/>
  <c r="A4" i="41"/>
  <c r="A3" i="24"/>
  <c r="A4" i="4"/>
  <c r="P20" i="40"/>
  <c r="Q20" i="40" s="1"/>
  <c r="B89" i="42"/>
  <c r="C89" i="42"/>
  <c r="D89" i="42"/>
  <c r="E89" i="42"/>
  <c r="F89" i="42"/>
  <c r="G89" i="42"/>
  <c r="H89" i="42"/>
  <c r="I89" i="42"/>
  <c r="J89" i="42"/>
  <c r="K89" i="42"/>
  <c r="L89" i="42"/>
  <c r="M89" i="42"/>
  <c r="B56" i="42"/>
  <c r="C56" i="42"/>
  <c r="D56" i="42"/>
  <c r="E56" i="42"/>
  <c r="F56" i="42"/>
  <c r="G56" i="42"/>
  <c r="H56" i="42"/>
  <c r="I56" i="42"/>
  <c r="J56" i="42"/>
  <c r="K56" i="42"/>
  <c r="L56" i="42"/>
  <c r="M56" i="42"/>
  <c r="H9" i="41"/>
  <c r="N9" i="41"/>
  <c r="N10" i="41"/>
  <c r="H10" i="41"/>
  <c r="A19" i="33"/>
  <c r="A20" i="33"/>
  <c r="A21" i="33"/>
  <c r="G25" i="33"/>
  <c r="A32" i="33"/>
  <c r="A36" i="33"/>
  <c r="H48" i="33"/>
  <c r="J18" i="24"/>
  <c r="J19" i="24"/>
  <c r="J21" i="24"/>
  <c r="J22" i="24"/>
  <c r="H25" i="24"/>
  <c r="AQ10" i="41" s="1"/>
  <c r="AT16" i="41" s="1"/>
  <c r="J25" i="24"/>
  <c r="C26" i="24"/>
  <c r="C31" i="24"/>
  <c r="B23" i="42"/>
  <c r="C23" i="42"/>
  <c r="E11" i="4"/>
  <c r="H11" i="4"/>
  <c r="E12" i="4"/>
  <c r="H12" i="4"/>
  <c r="E13" i="4"/>
  <c r="E14" i="4"/>
  <c r="F14" i="4" s="1"/>
  <c r="E15" i="4"/>
  <c r="H15" i="4"/>
  <c r="E16" i="4"/>
  <c r="H16" i="4"/>
  <c r="E17" i="4"/>
  <c r="H17" i="4"/>
  <c r="E18" i="4"/>
  <c r="H18" i="4"/>
  <c r="E19" i="4"/>
  <c r="H19" i="4"/>
  <c r="E20" i="4"/>
  <c r="F20" i="4"/>
  <c r="E21" i="4"/>
  <c r="E25" i="4"/>
  <c r="E26" i="4"/>
  <c r="F26" i="4"/>
  <c r="E27" i="4"/>
  <c r="E29" i="4"/>
  <c r="E30" i="4"/>
  <c r="D13" i="25"/>
  <c r="C25" i="25"/>
  <c r="A27" i="25"/>
  <c r="C27" i="25"/>
  <c r="A28" i="25"/>
  <c r="C28" i="25"/>
  <c r="A29" i="25"/>
  <c r="C29" i="25"/>
  <c r="A30" i="25"/>
  <c r="C30" i="25"/>
  <c r="I30" i="25" s="1"/>
  <c r="A31" i="25"/>
  <c r="C31" i="25"/>
  <c r="A32" i="25"/>
  <c r="C32" i="25"/>
  <c r="D32" i="25" s="1"/>
  <c r="A33" i="25"/>
  <c r="C33" i="25"/>
  <c r="A34" i="25"/>
  <c r="C34" i="25"/>
  <c r="A35" i="25"/>
  <c r="C35" i="25"/>
  <c r="C36" i="25"/>
  <c r="C37" i="25"/>
  <c r="C38" i="25"/>
  <c r="F38" i="25" s="1"/>
  <c r="P44" i="25"/>
  <c r="Q44" i="25"/>
  <c r="P45" i="25"/>
  <c r="Q45" i="25" s="1"/>
  <c r="P46" i="25"/>
  <c r="Q46" i="25" s="1"/>
  <c r="C56" i="25"/>
  <c r="B8" i="39"/>
  <c r="B9" i="39"/>
  <c r="B10" i="39"/>
  <c r="B11" i="39"/>
  <c r="D13" i="39"/>
  <c r="P20" i="39"/>
  <c r="Q20" i="39" s="1"/>
  <c r="C25" i="39"/>
  <c r="C27" i="39"/>
  <c r="B149" i="42" s="1"/>
  <c r="C28" i="39"/>
  <c r="C29" i="39"/>
  <c r="C30" i="39"/>
  <c r="C32" i="39"/>
  <c r="C33" i="39"/>
  <c r="C34" i="39"/>
  <c r="C35" i="39"/>
  <c r="C36" i="39"/>
  <c r="C37" i="39"/>
  <c r="C38" i="39"/>
  <c r="P44" i="39"/>
  <c r="Q44" i="39" s="1"/>
  <c r="P45" i="39"/>
  <c r="Q45" i="39" s="1"/>
  <c r="P46" i="39"/>
  <c r="Q46" i="39" s="1"/>
  <c r="B7" i="40"/>
  <c r="B8" i="40"/>
  <c r="B9" i="40"/>
  <c r="B10" i="40"/>
  <c r="B11" i="40"/>
  <c r="D13" i="40"/>
  <c r="B140" i="42" s="1"/>
  <c r="C25" i="40"/>
  <c r="A27" i="40"/>
  <c r="C27" i="40"/>
  <c r="A28" i="40"/>
  <c r="C28" i="40"/>
  <c r="A29" i="40"/>
  <c r="C29" i="40"/>
  <c r="A30" i="40"/>
  <c r="C30" i="40"/>
  <c r="A31" i="40"/>
  <c r="C31" i="40"/>
  <c r="A32" i="40"/>
  <c r="C32" i="40"/>
  <c r="A33" i="40"/>
  <c r="C33" i="40"/>
  <c r="A34" i="40"/>
  <c r="C34" i="40"/>
  <c r="C35" i="40"/>
  <c r="C36" i="40"/>
  <c r="C37" i="40"/>
  <c r="C38" i="40"/>
  <c r="P44" i="40"/>
  <c r="Q44" i="40" s="1"/>
  <c r="P45" i="40"/>
  <c r="Q45" i="40" s="1"/>
  <c r="P46" i="40"/>
  <c r="Q46" i="40" s="1"/>
  <c r="K4" i="34"/>
  <c r="M4" i="34"/>
  <c r="E9" i="34"/>
  <c r="P15" i="34"/>
  <c r="R15" i="34" s="1"/>
  <c r="P16" i="34"/>
  <c r="R16" i="34" s="1"/>
  <c r="P17" i="34"/>
  <c r="R17" i="34" s="1"/>
  <c r="L18" i="34"/>
  <c r="P18" i="34"/>
  <c r="R18" i="34" s="1"/>
  <c r="P19" i="34"/>
  <c r="R19" i="34" s="1"/>
  <c r="G8" i="42"/>
  <c r="P20" i="34"/>
  <c r="R20" i="34" s="1"/>
  <c r="L21" i="34"/>
  <c r="P21" i="34"/>
  <c r="R21" i="34" s="1"/>
  <c r="P34" i="34"/>
  <c r="R34" i="34" s="1"/>
  <c r="P35" i="34"/>
  <c r="R35" i="34" s="1"/>
  <c r="L36" i="34"/>
  <c r="P36" i="34"/>
  <c r="R36" i="34" s="1"/>
  <c r="K25" i="42"/>
  <c r="P37" i="34"/>
  <c r="R37" i="34" s="1"/>
  <c r="H26" i="42"/>
  <c r="P38" i="34"/>
  <c r="R38" i="34" s="1"/>
  <c r="E39" i="34"/>
  <c r="M39" i="34"/>
  <c r="N39" i="34"/>
  <c r="O45" i="34"/>
  <c r="I4" i="35"/>
  <c r="N15" i="35"/>
  <c r="P15" i="35" s="1"/>
  <c r="N16" i="35"/>
  <c r="P16" i="35"/>
  <c r="I17" i="35"/>
  <c r="J17" i="35"/>
  <c r="N17" i="35"/>
  <c r="P17" i="35"/>
  <c r="I18" i="35"/>
  <c r="J18" i="35"/>
  <c r="N18" i="35"/>
  <c r="P18" i="35" s="1"/>
  <c r="N19" i="35"/>
  <c r="P19" i="35" s="1"/>
  <c r="I20" i="35"/>
  <c r="J20" i="35" s="1"/>
  <c r="M20" i="35" s="1"/>
  <c r="X20" i="35" s="1"/>
  <c r="N20" i="35"/>
  <c r="P20" i="35" s="1"/>
  <c r="I33" i="35"/>
  <c r="J33" i="35" s="1"/>
  <c r="M33" i="35" s="1"/>
  <c r="X33" i="35" s="1"/>
  <c r="N33" i="35"/>
  <c r="P33" i="35" s="1"/>
  <c r="I34" i="35"/>
  <c r="J34" i="35" s="1"/>
  <c r="N34" i="35"/>
  <c r="P34" i="35" s="1"/>
  <c r="N35" i="35"/>
  <c r="P35" i="35" s="1"/>
  <c r="I36" i="35"/>
  <c r="J36" i="35" s="1"/>
  <c r="N36" i="35"/>
  <c r="P36" i="35" s="1"/>
  <c r="I37" i="35"/>
  <c r="J37" i="35" s="1"/>
  <c r="M37" i="35" s="1"/>
  <c r="X37" i="35" s="1"/>
  <c r="H58" i="42"/>
  <c r="N37" i="35"/>
  <c r="P37" i="35" s="1"/>
  <c r="I38" i="35"/>
  <c r="J38" i="35"/>
  <c r="M38" i="35" s="1"/>
  <c r="X38" i="35" s="1"/>
  <c r="C59" i="42"/>
  <c r="N38" i="35"/>
  <c r="P38" i="35" s="1"/>
  <c r="C39" i="35"/>
  <c r="K39" i="35"/>
  <c r="L39" i="35"/>
  <c r="I4" i="36"/>
  <c r="AG7" i="36"/>
  <c r="I15" i="36"/>
  <c r="J15" i="36"/>
  <c r="N15" i="36"/>
  <c r="P15" i="36"/>
  <c r="I16" i="36"/>
  <c r="M16" i="36" s="1"/>
  <c r="X16" i="36" s="1"/>
  <c r="J16" i="36"/>
  <c r="N16" i="36"/>
  <c r="P16" i="36"/>
  <c r="I17" i="36"/>
  <c r="J17" i="36"/>
  <c r="I71" i="42"/>
  <c r="N17" i="36"/>
  <c r="P17" i="36" s="1"/>
  <c r="I18" i="36"/>
  <c r="J18" i="36"/>
  <c r="M18" i="36" s="1"/>
  <c r="X18" i="36" s="1"/>
  <c r="L72" i="42"/>
  <c r="N18" i="36"/>
  <c r="P18" i="36" s="1"/>
  <c r="I19" i="36"/>
  <c r="J19" i="36"/>
  <c r="M19" i="36" s="1"/>
  <c r="X19" i="36" s="1"/>
  <c r="N19" i="36"/>
  <c r="P19" i="36" s="1"/>
  <c r="I20" i="36"/>
  <c r="J20" i="36"/>
  <c r="M20" i="36" s="1"/>
  <c r="X20" i="36" s="1"/>
  <c r="N20" i="36"/>
  <c r="P20" i="36"/>
  <c r="I33" i="36"/>
  <c r="J33" i="36" s="1"/>
  <c r="M33" i="36" s="1"/>
  <c r="X33" i="36" s="1"/>
  <c r="I34" i="36"/>
  <c r="J34" i="36" s="1"/>
  <c r="M34" i="36" s="1"/>
  <c r="X34" i="36" s="1"/>
  <c r="I36" i="36"/>
  <c r="J36" i="36"/>
  <c r="M36" i="36"/>
  <c r="X36" i="36" s="1"/>
  <c r="I37" i="36"/>
  <c r="J37" i="36" s="1"/>
  <c r="M37" i="36" s="1"/>
  <c r="X37" i="36" s="1"/>
  <c r="I38" i="36"/>
  <c r="J38" i="36" s="1"/>
  <c r="M38" i="36" s="1"/>
  <c r="X38" i="36" s="1"/>
  <c r="N38" i="36"/>
  <c r="P38" i="36"/>
  <c r="C39" i="36"/>
  <c r="K39" i="36"/>
  <c r="L39" i="36"/>
  <c r="M45" i="36"/>
  <c r="E23" i="8"/>
  <c r="G23" i="8"/>
  <c r="I23" i="8"/>
  <c r="E24" i="8"/>
  <c r="G24" i="8"/>
  <c r="I24" i="8"/>
  <c r="E25" i="8"/>
  <c r="G25" i="8"/>
  <c r="I25" i="8"/>
  <c r="E26" i="8"/>
  <c r="G26" i="8"/>
  <c r="I26" i="8"/>
  <c r="D30" i="32"/>
  <c r="I30" i="32"/>
  <c r="N30" i="32"/>
  <c r="N32" i="32"/>
  <c r="F55" i="32"/>
  <c r="D76" i="32"/>
  <c r="O77" i="32"/>
  <c r="O78" i="32"/>
  <c r="D80" i="32"/>
  <c r="D81" i="32"/>
  <c r="D82" i="32"/>
  <c r="D83" i="32" s="1"/>
  <c r="D89" i="32"/>
  <c r="D90" i="32" s="1"/>
  <c r="D92" i="32" s="1"/>
  <c r="D91" i="32"/>
  <c r="I112" i="32"/>
  <c r="I114" i="32"/>
  <c r="I115" i="32"/>
  <c r="N115" i="32"/>
  <c r="I116" i="32"/>
  <c r="I117" i="32"/>
  <c r="N117" i="32"/>
  <c r="I118" i="32"/>
  <c r="I119" i="32"/>
  <c r="I120" i="32"/>
  <c r="I121" i="32"/>
  <c r="I122" i="32"/>
  <c r="I123" i="32"/>
  <c r="A124" i="32"/>
  <c r="C125" i="32"/>
  <c r="D128" i="32"/>
  <c r="B129" i="32"/>
  <c r="F129" i="32"/>
  <c r="H128" i="32" s="1"/>
  <c r="J129" i="32"/>
  <c r="L128" i="32" s="1"/>
  <c r="A130" i="32"/>
  <c r="B130" i="32"/>
  <c r="F130" i="32"/>
  <c r="H130" i="32" s="1"/>
  <c r="J130" i="32"/>
  <c r="L130" i="32" s="1"/>
  <c r="A131" i="32"/>
  <c r="B131" i="32"/>
  <c r="D131" i="32" s="1"/>
  <c r="F131" i="32"/>
  <c r="H131" i="32" s="1"/>
  <c r="J131" i="32"/>
  <c r="L131" i="32" s="1"/>
  <c r="A132" i="32"/>
  <c r="B132" i="32"/>
  <c r="D132" i="32"/>
  <c r="F132" i="32"/>
  <c r="H132" i="32" s="1"/>
  <c r="J132" i="32"/>
  <c r="L132" i="32"/>
  <c r="A133" i="32"/>
  <c r="B133" i="32"/>
  <c r="D133" i="32" s="1"/>
  <c r="F133" i="32"/>
  <c r="H133" i="32"/>
  <c r="J133" i="32"/>
  <c r="L133" i="32" s="1"/>
  <c r="A134" i="32"/>
  <c r="B134" i="32"/>
  <c r="D134" i="32" s="1"/>
  <c r="F134" i="32"/>
  <c r="H134" i="32"/>
  <c r="J134" i="32"/>
  <c r="L134" i="32" s="1"/>
  <c r="A135" i="32"/>
  <c r="B135" i="32"/>
  <c r="D135" i="32"/>
  <c r="F135" i="32"/>
  <c r="H135" i="32" s="1"/>
  <c r="J135" i="32"/>
  <c r="L135" i="32"/>
  <c r="A136" i="32"/>
  <c r="B136" i="32"/>
  <c r="D136" i="32" s="1"/>
  <c r="F136" i="32"/>
  <c r="H136" i="32" s="1"/>
  <c r="J136" i="32"/>
  <c r="L136" i="32" s="1"/>
  <c r="A137" i="32"/>
  <c r="B137" i="32"/>
  <c r="D137" i="32" s="1"/>
  <c r="F137" i="32"/>
  <c r="H137" i="32" s="1"/>
  <c r="J137" i="32"/>
  <c r="L137" i="32" s="1"/>
  <c r="A138" i="32"/>
  <c r="B138" i="32"/>
  <c r="D138" i="32" s="1"/>
  <c r="F138" i="32"/>
  <c r="H138" i="32" s="1"/>
  <c r="J138" i="32"/>
  <c r="L138" i="32" s="1"/>
  <c r="A139" i="32"/>
  <c r="B139" i="32"/>
  <c r="D139" i="32" s="1"/>
  <c r="F139" i="32"/>
  <c r="H139" i="32" s="1"/>
  <c r="J139" i="32"/>
  <c r="L139" i="32" s="1"/>
  <c r="G26" i="28"/>
  <c r="F35" i="28"/>
  <c r="J35" i="28"/>
  <c r="F53" i="28"/>
  <c r="F54" i="28"/>
  <c r="F56" i="28"/>
  <c r="H56" i="28"/>
  <c r="H57" i="28" s="1"/>
  <c r="J62" i="28"/>
  <c r="F63" i="28"/>
  <c r="F68" i="28" s="1"/>
  <c r="J65" i="28"/>
  <c r="E67" i="28"/>
  <c r="H67" i="28" s="1"/>
  <c r="H68" i="28" s="1"/>
  <c r="H6" i="41"/>
  <c r="N6" i="41"/>
  <c r="H7" i="41"/>
  <c r="H16" i="41" s="1"/>
  <c r="N7" i="41"/>
  <c r="N16" i="41" s="1"/>
  <c r="H8" i="41"/>
  <c r="N8" i="41"/>
  <c r="AF14" i="41"/>
  <c r="D103" i="42"/>
  <c r="H103" i="42"/>
  <c r="F103" i="42"/>
  <c r="K103" i="42"/>
  <c r="J103" i="42"/>
  <c r="I103" i="42"/>
  <c r="C103" i="42"/>
  <c r="G103" i="42"/>
  <c r="Z12" i="41"/>
  <c r="G25" i="28"/>
  <c r="G22" i="28"/>
  <c r="G21" i="28"/>
  <c r="G20" i="28"/>
  <c r="G18" i="28"/>
  <c r="F29" i="4"/>
  <c r="F17" i="4"/>
  <c r="I82" i="42"/>
  <c r="K38" i="42"/>
  <c r="H41" i="42"/>
  <c r="E38" i="42"/>
  <c r="L38" i="42"/>
  <c r="I59" i="42"/>
  <c r="D43" i="42"/>
  <c r="M43" i="42"/>
  <c r="I38" i="42"/>
  <c r="H43" i="42"/>
  <c r="L42" i="42"/>
  <c r="C82" i="42"/>
  <c r="E82" i="42"/>
  <c r="B82" i="42"/>
  <c r="M82" i="42"/>
  <c r="D82" i="42"/>
  <c r="B53" i="42"/>
  <c r="K53" i="42"/>
  <c r="G53" i="42"/>
  <c r="F53" i="42"/>
  <c r="H53" i="42"/>
  <c r="C40" i="42"/>
  <c r="D52" i="42"/>
  <c r="F47" i="42"/>
  <c r="H52" i="42"/>
  <c r="C43" i="42"/>
  <c r="G58" i="42"/>
  <c r="K43" i="42"/>
  <c r="H45" i="42"/>
  <c r="I58" i="42"/>
  <c r="J49" i="42"/>
  <c r="I49" i="42"/>
  <c r="L51" i="42"/>
  <c r="M51" i="42"/>
  <c r="E55" i="42"/>
  <c r="K55" i="42"/>
  <c r="C53" i="42"/>
  <c r="J53" i="42"/>
  <c r="B37" i="42"/>
  <c r="J47" i="42"/>
  <c r="I42" i="42"/>
  <c r="K45" i="42"/>
  <c r="H37" i="42"/>
  <c r="D45" i="42"/>
  <c r="G45" i="42"/>
  <c r="D88" i="42"/>
  <c r="F88" i="42"/>
  <c r="L84" i="42"/>
  <c r="C84" i="42"/>
  <c r="B84" i="42"/>
  <c r="I84" i="42"/>
  <c r="F84" i="42"/>
  <c r="G84" i="42"/>
  <c r="H84" i="42"/>
  <c r="J80" i="42"/>
  <c r="D80" i="42"/>
  <c r="D83" i="42"/>
  <c r="I83" i="42"/>
  <c r="F87" i="42"/>
  <c r="B87" i="42"/>
  <c r="C87" i="42"/>
  <c r="M87" i="42"/>
  <c r="D87" i="42"/>
  <c r="J87" i="42"/>
  <c r="E87" i="42"/>
  <c r="L87" i="42"/>
  <c r="G87" i="42"/>
  <c r="I87" i="42"/>
  <c r="K87" i="42"/>
  <c r="H87" i="42"/>
  <c r="C79" i="42"/>
  <c r="H79" i="42"/>
  <c r="I79" i="42"/>
  <c r="G79" i="42"/>
  <c r="J79" i="42"/>
  <c r="D79" i="42"/>
  <c r="B79" i="42"/>
  <c r="F79" i="42"/>
  <c r="L79" i="42"/>
  <c r="K79" i="42"/>
  <c r="E79" i="42"/>
  <c r="M79" i="42"/>
  <c r="G85" i="42"/>
  <c r="F85" i="42"/>
  <c r="E85" i="42"/>
  <c r="C85" i="42"/>
  <c r="B85" i="42"/>
  <c r="M85" i="42"/>
  <c r="L85" i="42"/>
  <c r="D85" i="42"/>
  <c r="I85" i="42"/>
  <c r="H85" i="42"/>
  <c r="J85" i="42"/>
  <c r="K85" i="42"/>
  <c r="B78" i="42"/>
  <c r="L78" i="42"/>
  <c r="K78" i="42"/>
  <c r="C78" i="42"/>
  <c r="E78" i="42"/>
  <c r="J78" i="42"/>
  <c r="F78" i="42"/>
  <c r="I78" i="42"/>
  <c r="M78" i="42"/>
  <c r="D78" i="42"/>
  <c r="G78" i="42"/>
  <c r="H78" i="42"/>
  <c r="M88" i="42"/>
  <c r="L88" i="42"/>
  <c r="C88" i="42"/>
  <c r="G88" i="42"/>
  <c r="B88" i="42"/>
  <c r="J88" i="42"/>
  <c r="B86" i="42"/>
  <c r="F86" i="42"/>
  <c r="D86" i="42"/>
  <c r="H86" i="42"/>
  <c r="E86" i="42"/>
  <c r="I86" i="42"/>
  <c r="G86" i="42"/>
  <c r="L86" i="42"/>
  <c r="E81" i="42"/>
  <c r="G81" i="42"/>
  <c r="D81" i="42"/>
  <c r="I81" i="42"/>
  <c r="K81" i="42"/>
  <c r="B81" i="42"/>
  <c r="E88" i="42"/>
  <c r="K83" i="42"/>
  <c r="K86" i="42"/>
  <c r="B80" i="42"/>
  <c r="H80" i="42"/>
  <c r="C80" i="42"/>
  <c r="E80" i="42"/>
  <c r="L80" i="42"/>
  <c r="B83" i="42"/>
  <c r="K84" i="42"/>
  <c r="J84" i="42"/>
  <c r="E84" i="42"/>
  <c r="D84" i="42"/>
  <c r="M84" i="42"/>
  <c r="H88" i="42"/>
  <c r="J83" i="42"/>
  <c r="M80" i="42"/>
  <c r="C81" i="42"/>
  <c r="J81" i="42"/>
  <c r="G80" i="42"/>
  <c r="H82" i="42"/>
  <c r="G82" i="42"/>
  <c r="F82" i="42"/>
  <c r="L82" i="42"/>
  <c r="K82" i="42"/>
  <c r="H83" i="42"/>
  <c r="C83" i="42"/>
  <c r="L83" i="42"/>
  <c r="G83" i="42"/>
  <c r="J86" i="42"/>
  <c r="K88" i="42"/>
  <c r="H81" i="42"/>
  <c r="C86" i="42"/>
  <c r="I88" i="42"/>
  <c r="F80" i="42"/>
  <c r="I80" i="42"/>
  <c r="M81" i="42"/>
  <c r="E83" i="42"/>
  <c r="K80" i="42"/>
  <c r="F83" i="42"/>
  <c r="F81" i="42"/>
  <c r="F50" i="42"/>
  <c r="L50" i="42"/>
  <c r="E50" i="42"/>
  <c r="K50" i="42"/>
  <c r="J50" i="42"/>
  <c r="H50" i="42"/>
  <c r="M50" i="42"/>
  <c r="D50" i="42"/>
  <c r="B50" i="42"/>
  <c r="I50" i="42"/>
  <c r="C50" i="42"/>
  <c r="G50" i="42"/>
  <c r="J48" i="42"/>
  <c r="H48" i="42"/>
  <c r="D48" i="42"/>
  <c r="K48" i="42"/>
  <c r="I48" i="42"/>
  <c r="C48" i="42"/>
  <c r="G48" i="42"/>
  <c r="B48" i="42"/>
  <c r="L48" i="42"/>
  <c r="E48" i="42"/>
  <c r="F48" i="42"/>
  <c r="M48" i="42"/>
  <c r="I51" i="42"/>
  <c r="J51" i="42"/>
  <c r="D51" i="42"/>
  <c r="G51" i="42"/>
  <c r="B51" i="42"/>
  <c r="E51" i="42"/>
  <c r="D55" i="42"/>
  <c r="C55" i="42"/>
  <c r="M55" i="42"/>
  <c r="F55" i="42"/>
  <c r="B55" i="42"/>
  <c r="G55" i="42"/>
  <c r="I39" i="42"/>
  <c r="K51" i="42"/>
  <c r="M52" i="42"/>
  <c r="F51" i="42"/>
  <c r="J52" i="42"/>
  <c r="J55" i="42"/>
  <c r="I55" i="42"/>
  <c r="C38" i="42"/>
  <c r="D38" i="42"/>
  <c r="H38" i="42"/>
  <c r="M38" i="42"/>
  <c r="B38" i="42"/>
  <c r="J38" i="42"/>
  <c r="K47" i="42"/>
  <c r="J58" i="42"/>
  <c r="B58" i="42"/>
  <c r="D58" i="42"/>
  <c r="M58" i="42"/>
  <c r="L58" i="42"/>
  <c r="E58" i="42"/>
  <c r="C58" i="42"/>
  <c r="C52" i="42"/>
  <c r="I52" i="42"/>
  <c r="E52" i="42"/>
  <c r="G52" i="42"/>
  <c r="M49" i="42"/>
  <c r="L49" i="42"/>
  <c r="F49" i="42"/>
  <c r="B49" i="42"/>
  <c r="C49" i="42"/>
  <c r="D49" i="42"/>
  <c r="H51" i="42"/>
  <c r="C51" i="42"/>
  <c r="H55" i="42"/>
  <c r="H49" i="42"/>
  <c r="E49" i="42"/>
  <c r="F58" i="42"/>
  <c r="E45" i="42"/>
  <c r="F45" i="42"/>
  <c r="C45" i="42"/>
  <c r="I45" i="42"/>
  <c r="J45" i="42"/>
  <c r="L45" i="42"/>
  <c r="B42" i="42"/>
  <c r="E42" i="42"/>
  <c r="F42" i="42"/>
  <c r="C47" i="42"/>
  <c r="M47" i="42"/>
  <c r="G47" i="42"/>
  <c r="D47" i="42"/>
  <c r="B47" i="42"/>
  <c r="H47" i="42"/>
  <c r="L47" i="42"/>
  <c r="F52" i="42"/>
  <c r="B57" i="42"/>
  <c r="L55" i="42"/>
  <c r="F38" i="42"/>
  <c r="G38" i="42"/>
  <c r="M41" i="42"/>
  <c r="D41" i="42"/>
  <c r="K49" i="42"/>
  <c r="B52" i="42"/>
  <c r="I47" i="42"/>
  <c r="B45" i="42"/>
  <c r="G49" i="42"/>
  <c r="K58" i="42"/>
  <c r="K52" i="42"/>
  <c r="D53" i="42"/>
  <c r="I53" i="42"/>
  <c r="M53" i="42"/>
  <c r="E53" i="42"/>
  <c r="L53" i="42"/>
  <c r="G7" i="42"/>
  <c r="I26" i="42"/>
  <c r="I8" i="42"/>
  <c r="H12" i="42"/>
  <c r="B20" i="42"/>
  <c r="F20" i="42"/>
  <c r="M14" i="42"/>
  <c r="L14" i="42"/>
  <c r="F7" i="42"/>
  <c r="M26" i="42"/>
  <c r="K26" i="42"/>
  <c r="H21" i="42"/>
  <c r="G26" i="42"/>
  <c r="L22" i="42"/>
  <c r="B22" i="42"/>
  <c r="K19" i="42"/>
  <c r="E20" i="42"/>
  <c r="B8" i="42"/>
  <c r="B26" i="42"/>
  <c r="D26" i="42"/>
  <c r="H8" i="42"/>
  <c r="F14" i="42"/>
  <c r="C26" i="42"/>
  <c r="E17" i="42"/>
  <c r="K17" i="42"/>
  <c r="F17" i="42"/>
  <c r="L17" i="42"/>
  <c r="J17" i="42"/>
  <c r="C17" i="42"/>
  <c r="M17" i="42"/>
  <c r="L11" i="42"/>
  <c r="G11" i="42"/>
  <c r="J11" i="42"/>
  <c r="H11" i="42"/>
  <c r="D22" i="42"/>
  <c r="F21" i="42"/>
  <c r="M21" i="42"/>
  <c r="H18" i="42"/>
  <c r="M8" i="42"/>
  <c r="C8" i="42"/>
  <c r="K8" i="42"/>
  <c r="J14" i="42"/>
  <c r="B21" i="42"/>
  <c r="J8" i="42"/>
  <c r="F8" i="42"/>
  <c r="L8" i="42"/>
  <c r="K14" i="42"/>
  <c r="F19" i="42"/>
  <c r="I21" i="42"/>
  <c r="D8" i="42"/>
  <c r="E8" i="42"/>
  <c r="M12" i="42"/>
  <c r="C14" i="42"/>
  <c r="I22" i="42"/>
  <c r="K22" i="42"/>
  <c r="E22" i="42"/>
  <c r="C22" i="42"/>
  <c r="F22" i="42"/>
  <c r="B16" i="42"/>
  <c r="K16" i="42"/>
  <c r="E16" i="42"/>
  <c r="J16" i="42"/>
  <c r="C16" i="42"/>
  <c r="M16" i="42"/>
  <c r="I12" i="42"/>
  <c r="M22" i="42"/>
  <c r="F12" i="42"/>
  <c r="D16" i="42"/>
  <c r="J22" i="42"/>
  <c r="D20" i="42"/>
  <c r="I20" i="42"/>
  <c r="C18" i="42"/>
  <c r="H22" i="42"/>
  <c r="M20" i="42"/>
  <c r="H19" i="42"/>
  <c r="B19" i="42"/>
  <c r="G19" i="42"/>
  <c r="G16" i="42"/>
  <c r="E21" i="42"/>
  <c r="D21" i="42"/>
  <c r="G21" i="42"/>
  <c r="C21" i="42"/>
  <c r="J21" i="42"/>
  <c r="L21" i="42"/>
  <c r="G14" i="42"/>
  <c r="E14" i="42"/>
  <c r="I14" i="42"/>
  <c r="B14" i="42"/>
  <c r="H14" i="42"/>
  <c r="D14" i="42"/>
  <c r="J18" i="42"/>
  <c r="E18" i="42"/>
  <c r="M18" i="42"/>
  <c r="D18" i="42"/>
  <c r="F18" i="42"/>
  <c r="L18" i="42"/>
  <c r="K18" i="42"/>
  <c r="J12" i="42"/>
  <c r="K12" i="42"/>
  <c r="C12" i="42"/>
  <c r="L12" i="42"/>
  <c r="G22" i="42"/>
  <c r="I16" i="42"/>
  <c r="L20" i="42"/>
  <c r="G20" i="42"/>
  <c r="K20" i="42"/>
  <c r="J20" i="42"/>
  <c r="H20" i="42"/>
  <c r="C20" i="42"/>
  <c r="I18" i="42"/>
  <c r="B7" i="42"/>
  <c r="D12" i="42"/>
  <c r="B12" i="42"/>
  <c r="G18" i="42"/>
  <c r="H16" i="42"/>
  <c r="F16" i="42"/>
  <c r="I17" i="42"/>
  <c r="B17" i="42"/>
  <c r="H17" i="42"/>
  <c r="D17" i="42"/>
  <c r="G17" i="42"/>
  <c r="M11" i="42"/>
  <c r="B11" i="42"/>
  <c r="D11" i="42"/>
  <c r="K11" i="42"/>
  <c r="E11" i="42"/>
  <c r="F11" i="42"/>
  <c r="C11" i="42"/>
  <c r="I11" i="42"/>
  <c r="E12" i="42"/>
  <c r="L9" i="42"/>
  <c r="E46" i="42"/>
  <c r="K46" i="42"/>
  <c r="I46" i="42"/>
  <c r="F46" i="42"/>
  <c r="D46" i="42"/>
  <c r="B46" i="42"/>
  <c r="H46" i="42"/>
  <c r="J46" i="42"/>
  <c r="G46" i="42"/>
  <c r="M46" i="42"/>
  <c r="L46" i="42"/>
  <c r="C46" i="42"/>
  <c r="L54" i="42"/>
  <c r="M54" i="42"/>
  <c r="E54" i="42"/>
  <c r="B54" i="42"/>
  <c r="C54" i="42"/>
  <c r="I54" i="42"/>
  <c r="K54" i="42"/>
  <c r="H54" i="42"/>
  <c r="D54" i="42"/>
  <c r="F54" i="42"/>
  <c r="J54" i="42"/>
  <c r="G54" i="42"/>
  <c r="F9" i="42"/>
  <c r="C9" i="42"/>
  <c r="J9" i="42"/>
  <c r="G9" i="42"/>
  <c r="M9" i="42"/>
  <c r="K9" i="42"/>
  <c r="E15" i="42"/>
  <c r="D15" i="42"/>
  <c r="C15" i="42"/>
  <c r="M15" i="42"/>
  <c r="K15" i="42"/>
  <c r="J15" i="42"/>
  <c r="I15" i="42"/>
  <c r="B15" i="42"/>
  <c r="L15" i="42"/>
  <c r="F15" i="42"/>
  <c r="G15" i="42"/>
  <c r="H15" i="42"/>
  <c r="H10" i="42"/>
  <c r="D10" i="42"/>
  <c r="F10" i="42"/>
  <c r="G10" i="42"/>
  <c r="L10" i="42"/>
  <c r="E10" i="42"/>
  <c r="M10" i="42"/>
  <c r="C10" i="42"/>
  <c r="J10" i="42"/>
  <c r="I10" i="42"/>
  <c r="K10" i="42"/>
  <c r="B10" i="42"/>
  <c r="J75" i="42"/>
  <c r="G71" i="42"/>
  <c r="B75" i="42"/>
  <c r="F75" i="42"/>
  <c r="G75" i="42"/>
  <c r="I76" i="42"/>
  <c r="H75" i="42"/>
  <c r="D71" i="42"/>
  <c r="L41" i="42"/>
  <c r="L40" i="42"/>
  <c r="B40" i="42"/>
  <c r="H40" i="42"/>
  <c r="J41" i="42"/>
  <c r="G40" i="42"/>
  <c r="D40" i="42"/>
  <c r="F40" i="42"/>
  <c r="I40" i="42"/>
  <c r="M40" i="42"/>
  <c r="E40" i="42"/>
  <c r="J40" i="42"/>
  <c r="C41" i="42"/>
  <c r="F59" i="42"/>
  <c r="E59" i="42"/>
  <c r="J59" i="42"/>
  <c r="K59" i="42"/>
  <c r="H59" i="42"/>
  <c r="B59" i="42"/>
  <c r="G59" i="42"/>
  <c r="L59" i="42"/>
  <c r="M59" i="42"/>
  <c r="D59" i="42"/>
  <c r="L39" i="42"/>
  <c r="F39" i="42"/>
  <c r="C39" i="42"/>
  <c r="E39" i="42"/>
  <c r="B39" i="42"/>
  <c r="M39" i="42"/>
  <c r="G39" i="42"/>
  <c r="K39" i="42"/>
  <c r="D39" i="42"/>
  <c r="H39" i="42"/>
  <c r="J39" i="42"/>
  <c r="L57" i="42"/>
  <c r="I57" i="42"/>
  <c r="K57" i="42"/>
  <c r="C57" i="42"/>
  <c r="F57" i="42"/>
  <c r="G57" i="42"/>
  <c r="J57" i="42"/>
  <c r="M57" i="42"/>
  <c r="D57" i="42"/>
  <c r="E57" i="42"/>
  <c r="H57" i="42"/>
  <c r="K37" i="42"/>
  <c r="G37" i="42"/>
  <c r="F37" i="42"/>
  <c r="J37" i="42"/>
  <c r="M37" i="42"/>
  <c r="L37" i="42"/>
  <c r="E37" i="42"/>
  <c r="I37" i="42"/>
  <c r="D37" i="42"/>
  <c r="C37" i="42"/>
  <c r="I41" i="42"/>
  <c r="D42" i="42"/>
  <c r="K42" i="42"/>
  <c r="M42" i="42"/>
  <c r="G41" i="42"/>
  <c r="L43" i="42"/>
  <c r="J43" i="42"/>
  <c r="F43" i="42"/>
  <c r="B41" i="42"/>
  <c r="G43" i="42"/>
  <c r="C42" i="42"/>
  <c r="E41" i="42"/>
  <c r="H42" i="42"/>
  <c r="F41" i="42"/>
  <c r="K41" i="42"/>
  <c r="I43" i="42"/>
  <c r="E43" i="42"/>
  <c r="G92" i="42"/>
  <c r="M92" i="42"/>
  <c r="H92" i="42"/>
  <c r="I90" i="42"/>
  <c r="K91" i="42"/>
  <c r="M71" i="42"/>
  <c r="D72" i="42"/>
  <c r="E76" i="42"/>
  <c r="L76" i="42"/>
  <c r="E75" i="42"/>
  <c r="B71" i="42"/>
  <c r="J76" i="42"/>
  <c r="H73" i="42"/>
  <c r="K71" i="42"/>
  <c r="C71" i="42"/>
  <c r="L73" i="42"/>
  <c r="M72" i="42"/>
  <c r="F71" i="42"/>
  <c r="J72" i="42"/>
  <c r="K72" i="42"/>
  <c r="F72" i="42"/>
  <c r="E72" i="42"/>
  <c r="B92" i="42"/>
  <c r="J92" i="42"/>
  <c r="F92" i="42"/>
  <c r="C92" i="42"/>
  <c r="D92" i="42"/>
  <c r="L92" i="42"/>
  <c r="I92" i="42"/>
  <c r="K92" i="42"/>
  <c r="E92" i="42"/>
  <c r="L71" i="42"/>
  <c r="C75" i="42"/>
  <c r="M75" i="42"/>
  <c r="H76" i="42"/>
  <c r="B91" i="42"/>
  <c r="G76" i="42"/>
  <c r="C72" i="42"/>
  <c r="H72" i="42"/>
  <c r="I75" i="42"/>
  <c r="C76" i="42"/>
  <c r="E71" i="42"/>
  <c r="J71" i="42"/>
  <c r="H71" i="42"/>
  <c r="K75" i="42"/>
  <c r="L75" i="42"/>
  <c r="F91" i="42"/>
  <c r="M76" i="42"/>
  <c r="D76" i="42"/>
  <c r="B76" i="42"/>
  <c r="B72" i="42"/>
  <c r="G72" i="42"/>
  <c r="I72" i="42"/>
  <c r="K76" i="42"/>
  <c r="H91" i="42"/>
  <c r="C91" i="42"/>
  <c r="J91" i="42"/>
  <c r="L91" i="42"/>
  <c r="G91" i="42"/>
  <c r="E90" i="42"/>
  <c r="E91" i="42"/>
  <c r="H90" i="42"/>
  <c r="D90" i="42"/>
  <c r="C73" i="42"/>
  <c r="M73" i="42"/>
  <c r="F90" i="42"/>
  <c r="K90" i="42"/>
  <c r="G90" i="42"/>
  <c r="M90" i="42"/>
  <c r="L90" i="42"/>
  <c r="H44" i="42"/>
  <c r="M44" i="42"/>
  <c r="E44" i="42"/>
  <c r="B44" i="42"/>
  <c r="F44" i="42"/>
  <c r="J44" i="42"/>
  <c r="L44" i="42"/>
  <c r="K44" i="42"/>
  <c r="D44" i="42"/>
  <c r="I44" i="42"/>
  <c r="G44" i="42"/>
  <c r="C44" i="42"/>
  <c r="J90" i="42"/>
  <c r="M91" i="42"/>
  <c r="D91" i="42"/>
  <c r="I91" i="42"/>
  <c r="E73" i="42"/>
  <c r="K73" i="42"/>
  <c r="I73" i="42"/>
  <c r="B73" i="42"/>
  <c r="G73" i="42"/>
  <c r="J73" i="42"/>
  <c r="F73" i="42"/>
  <c r="D73" i="42"/>
  <c r="H74" i="42"/>
  <c r="K74" i="42"/>
  <c r="C74" i="42"/>
  <c r="I74" i="42"/>
  <c r="L74" i="42"/>
  <c r="J74" i="42"/>
  <c r="G74" i="42"/>
  <c r="M74" i="42"/>
  <c r="F74" i="42"/>
  <c r="D74" i="42"/>
  <c r="B74" i="42"/>
  <c r="E74" i="42"/>
  <c r="B90" i="42"/>
  <c r="C90" i="42"/>
  <c r="L77" i="42"/>
  <c r="D77" i="42"/>
  <c r="H77" i="42"/>
  <c r="M77" i="42"/>
  <c r="J77" i="42"/>
  <c r="K77" i="42"/>
  <c r="C77" i="42"/>
  <c r="E77" i="42"/>
  <c r="I77" i="42"/>
  <c r="F77" i="42"/>
  <c r="B77" i="42"/>
  <c r="G77" i="42"/>
  <c r="B9" i="42"/>
  <c r="I9" i="42"/>
  <c r="E26" i="42"/>
  <c r="D9" i="42"/>
  <c r="E9" i="42"/>
  <c r="H9" i="42"/>
  <c r="J26" i="42"/>
  <c r="L26" i="42"/>
  <c r="F26" i="42"/>
  <c r="K7" i="42"/>
  <c r="H7" i="42"/>
  <c r="I7" i="42"/>
  <c r="M7" i="42"/>
  <c r="L7" i="42"/>
  <c r="E7" i="42"/>
  <c r="C7" i="42"/>
  <c r="D7" i="42"/>
  <c r="J7" i="42"/>
  <c r="D34" i="32"/>
  <c r="J19" i="35"/>
  <c r="S16" i="34"/>
  <c r="I23" i="42"/>
  <c r="I70" i="42"/>
  <c r="M70" i="42"/>
  <c r="H70" i="42"/>
  <c r="G70" i="42"/>
  <c r="D70" i="42"/>
  <c r="C70" i="42"/>
  <c r="L70" i="42"/>
  <c r="F70" i="42"/>
  <c r="B70" i="42"/>
  <c r="K70" i="42"/>
  <c r="E70" i="42"/>
  <c r="J70" i="42"/>
  <c r="J19" i="42"/>
  <c r="L19" i="42"/>
  <c r="C19" i="42"/>
  <c r="M19" i="42"/>
  <c r="I19" i="42"/>
  <c r="D19" i="42"/>
  <c r="D35" i="32"/>
  <c r="F13" i="42"/>
  <c r="E13" i="42"/>
  <c r="M13" i="42"/>
  <c r="K13" i="42"/>
  <c r="C13" i="42"/>
  <c r="G13" i="42"/>
  <c r="I13" i="42"/>
  <c r="L13" i="42"/>
  <c r="B13" i="42"/>
  <c r="D13" i="42"/>
  <c r="J13" i="42"/>
  <c r="H13" i="42"/>
  <c r="P49" i="40"/>
  <c r="Q49" i="40" s="1"/>
  <c r="G24" i="28"/>
  <c r="C3" i="42"/>
  <c r="I57" i="45"/>
  <c r="L5" i="42"/>
  <c r="J5" i="42"/>
  <c r="K6" i="42"/>
  <c r="I5" i="42"/>
  <c r="F6" i="42"/>
  <c r="E5" i="42"/>
  <c r="H5" i="42"/>
  <c r="M6" i="42"/>
  <c r="B5" i="42"/>
  <c r="G5" i="42"/>
  <c r="K5" i="42"/>
  <c r="M5" i="42"/>
  <c r="F5" i="42"/>
  <c r="D6" i="42"/>
  <c r="C5" i="42"/>
  <c r="F4" i="42"/>
  <c r="E4" i="42"/>
  <c r="H4" i="42"/>
  <c r="J4" i="42"/>
  <c r="G6" i="42"/>
  <c r="G4" i="42"/>
  <c r="C6" i="42"/>
  <c r="D4" i="42"/>
  <c r="C4" i="42"/>
  <c r="B4" i="42"/>
  <c r="M4" i="42"/>
  <c r="I4" i="42"/>
  <c r="K4" i="42"/>
  <c r="I6" i="42"/>
  <c r="E6" i="42"/>
  <c r="H6" i="42"/>
  <c r="B6" i="42"/>
  <c r="J6" i="42"/>
  <c r="L6" i="42"/>
  <c r="F21" i="4"/>
  <c r="B25" i="42"/>
  <c r="I25" i="42"/>
  <c r="D25" i="42"/>
  <c r="L24" i="42"/>
  <c r="H13" i="4"/>
  <c r="F18" i="4"/>
  <c r="F13" i="4"/>
  <c r="C24" i="42"/>
  <c r="F25" i="42"/>
  <c r="E25" i="42"/>
  <c r="H25" i="42"/>
  <c r="M25" i="42"/>
  <c r="C25" i="42"/>
  <c r="F24" i="42"/>
  <c r="J25" i="42"/>
  <c r="J24" i="42"/>
  <c r="D24" i="42"/>
  <c r="B24" i="42"/>
  <c r="G25" i="42"/>
  <c r="L25" i="42"/>
  <c r="E24" i="42"/>
  <c r="M24" i="42"/>
  <c r="K24" i="42"/>
  <c r="I24" i="42"/>
  <c r="G24" i="42"/>
  <c r="H24" i="42"/>
  <c r="D11" i="24"/>
  <c r="AH28" i="41"/>
  <c r="F19" i="4"/>
  <c r="D12" i="24"/>
  <c r="D35" i="24"/>
  <c r="M56" i="45"/>
  <c r="E56" i="45"/>
  <c r="K3" i="42"/>
  <c r="B3" i="42"/>
  <c r="D3" i="42"/>
  <c r="M3" i="42"/>
  <c r="G3" i="42"/>
  <c r="H3" i="42"/>
  <c r="F3" i="42"/>
  <c r="E3" i="42"/>
  <c r="I3" i="42"/>
  <c r="J3" i="42"/>
  <c r="F16" i="4"/>
  <c r="B69" i="42"/>
  <c r="E69" i="42"/>
  <c r="C69" i="42"/>
  <c r="D69" i="42"/>
  <c r="G69" i="42"/>
  <c r="L69" i="42"/>
  <c r="K69" i="42"/>
  <c r="M69" i="42"/>
  <c r="F69" i="42"/>
  <c r="I69" i="42"/>
  <c r="J69" i="42"/>
  <c r="H69" i="42"/>
  <c r="E36" i="42"/>
  <c r="G36" i="42"/>
  <c r="M36" i="42"/>
  <c r="F36" i="42"/>
  <c r="L36" i="42"/>
  <c r="I36" i="42"/>
  <c r="D36" i="42"/>
  <c r="J36" i="42"/>
  <c r="K36" i="42"/>
  <c r="H36" i="42"/>
  <c r="B36" i="42"/>
  <c r="C36" i="42"/>
  <c r="P22" i="35"/>
  <c r="F11" i="4"/>
  <c r="F27" i="4"/>
  <c r="F25" i="4"/>
  <c r="F30" i="4"/>
  <c r="F15" i="4"/>
  <c r="F12" i="4"/>
  <c r="C13" i="24"/>
  <c r="D13" i="24" s="1"/>
  <c r="H20" i="4"/>
  <c r="D30" i="24"/>
  <c r="D29" i="24"/>
  <c r="C19" i="25" l="1"/>
  <c r="I13" i="28"/>
  <c r="J37" i="28"/>
  <c r="J43" i="28" s="1"/>
  <c r="H12" i="32" s="1"/>
  <c r="G15" i="28"/>
  <c r="G17" i="28"/>
  <c r="G23" i="28"/>
  <c r="G14" i="28"/>
  <c r="G16" i="28"/>
  <c r="L163" i="42"/>
  <c r="N43" i="39" s="1"/>
  <c r="L184" i="42" s="1"/>
  <c r="N43" i="40" s="1"/>
  <c r="B163" i="42"/>
  <c r="D43" i="39" s="1"/>
  <c r="B184" i="42" s="1"/>
  <c r="D43" i="40" s="1"/>
  <c r="M163" i="42"/>
  <c r="O43" i="39" s="1"/>
  <c r="M184" i="42" s="1"/>
  <c r="O43" i="40" s="1"/>
  <c r="J163" i="42"/>
  <c r="L43" i="39" s="1"/>
  <c r="J184" i="42" s="1"/>
  <c r="L43" i="40" s="1"/>
  <c r="G163" i="42"/>
  <c r="I43" i="39" s="1"/>
  <c r="G184" i="42" s="1"/>
  <c r="I43" i="40" s="1"/>
  <c r="J157" i="42"/>
  <c r="L35" i="39" s="1"/>
  <c r="J178" i="42" s="1"/>
  <c r="L35" i="40" s="1"/>
  <c r="M161" i="42"/>
  <c r="O39" i="39" s="1"/>
  <c r="M182" i="42" s="1"/>
  <c r="O39" i="40" s="1"/>
  <c r="D160" i="42"/>
  <c r="F38" i="39" s="1"/>
  <c r="D181" i="42" s="1"/>
  <c r="F38" i="40" s="1"/>
  <c r="B160" i="42"/>
  <c r="D38" i="39" s="1"/>
  <c r="B181" i="42" s="1"/>
  <c r="D38" i="40" s="1"/>
  <c r="B156" i="42"/>
  <c r="D34" i="39" s="1"/>
  <c r="B177" i="42" s="1"/>
  <c r="D34" i="40" s="1"/>
  <c r="L159" i="42"/>
  <c r="N37" i="39" s="1"/>
  <c r="L180" i="42" s="1"/>
  <c r="N37" i="40" s="1"/>
  <c r="L162" i="42"/>
  <c r="N40" i="39" s="1"/>
  <c r="L183" i="42" s="1"/>
  <c r="N40" i="40" s="1"/>
  <c r="G152" i="42"/>
  <c r="I30" i="39" s="1"/>
  <c r="G173" i="42" s="1"/>
  <c r="I30" i="40" s="1"/>
  <c r="B154" i="42"/>
  <c r="D32" i="39" s="1"/>
  <c r="B175" i="42" s="1"/>
  <c r="D32" i="40" s="1"/>
  <c r="H140" i="32"/>
  <c r="E23" i="4"/>
  <c r="T12" i="34"/>
  <c r="O37" i="34"/>
  <c r="Z37" i="34" s="1"/>
  <c r="O33" i="34"/>
  <c r="Z33" i="34" s="1"/>
  <c r="O30" i="34"/>
  <c r="Z30" i="34" s="1"/>
  <c r="O26" i="34"/>
  <c r="Z26" i="34" s="1"/>
  <c r="L140" i="32"/>
  <c r="O87" i="32"/>
  <c r="B141" i="32"/>
  <c r="I124" i="32"/>
  <c r="M17" i="36"/>
  <c r="X17" i="36" s="1"/>
  <c r="O36" i="34"/>
  <c r="Z36" i="34" s="1"/>
  <c r="O21" i="34"/>
  <c r="Z21" i="34" s="1"/>
  <c r="Q15" i="36"/>
  <c r="Q17" i="36"/>
  <c r="Q19" i="36"/>
  <c r="Q22" i="36"/>
  <c r="O32" i="34"/>
  <c r="Z32" i="34" s="1"/>
  <c r="O29" i="34"/>
  <c r="Z29" i="34" s="1"/>
  <c r="O25" i="34"/>
  <c r="Z25" i="34" s="1"/>
  <c r="K35" i="28"/>
  <c r="M15" i="36"/>
  <c r="X15" i="36" s="1"/>
  <c r="H14" i="4"/>
  <c r="H23" i="4" s="1"/>
  <c r="T14" i="34"/>
  <c r="O28" i="34"/>
  <c r="Z28" i="34" s="1"/>
  <c r="O24" i="34"/>
  <c r="Z24" i="34" s="1"/>
  <c r="O20" i="34"/>
  <c r="Z20" i="34" s="1"/>
  <c r="F37" i="28"/>
  <c r="Z35" i="34"/>
  <c r="E49" i="25"/>
  <c r="D49" i="25"/>
  <c r="P49" i="25" s="1"/>
  <c r="N35" i="32"/>
  <c r="S15" i="34"/>
  <c r="S37" i="34"/>
  <c r="Q21" i="35"/>
  <c r="Q16" i="36"/>
  <c r="Q18" i="36"/>
  <c r="O38" i="34"/>
  <c r="Z38" i="34" s="1"/>
  <c r="O34" i="34"/>
  <c r="Z34" i="34" s="1"/>
  <c r="O31" i="34"/>
  <c r="Z31" i="34" s="1"/>
  <c r="O27" i="34"/>
  <c r="Z27" i="34" s="1"/>
  <c r="O23" i="34"/>
  <c r="Z23" i="34" s="1"/>
  <c r="O19" i="34"/>
  <c r="Z19" i="34" s="1"/>
  <c r="H43" i="28"/>
  <c r="F12" i="32" s="1"/>
  <c r="AM17" i="41"/>
  <c r="AN17" i="41" s="1"/>
  <c r="E110" i="42"/>
  <c r="AL20" i="41"/>
  <c r="AM20" i="41" s="1"/>
  <c r="AN20" i="41" s="1"/>
  <c r="AH34" i="41"/>
  <c r="G110" i="42"/>
  <c r="AH33" i="41"/>
  <c r="N103" i="42"/>
  <c r="C7" i="41"/>
  <c r="J27" i="24"/>
  <c r="D28" i="4" s="1"/>
  <c r="E28" i="4" s="1"/>
  <c r="C14" i="24"/>
  <c r="D14" i="24" s="1"/>
  <c r="G117" i="42"/>
  <c r="AL35" i="41"/>
  <c r="AM35" i="41" s="1"/>
  <c r="AN35" i="41" s="1"/>
  <c r="D59" i="25"/>
  <c r="AH32" i="41"/>
  <c r="B117" i="42"/>
  <c r="AL23" i="41"/>
  <c r="AM23" i="41" s="1"/>
  <c r="AN23" i="41" s="1"/>
  <c r="K59" i="25"/>
  <c r="Z18" i="41"/>
  <c r="AA18" i="41" s="1"/>
  <c r="AC18" i="41" s="1"/>
  <c r="AL31" i="41"/>
  <c r="AM31" i="41" s="1"/>
  <c r="AN31" i="41" s="1"/>
  <c r="F117" i="42"/>
  <c r="AL29" i="41"/>
  <c r="AM29" i="41" s="1"/>
  <c r="AN29" i="41" s="1"/>
  <c r="AL18" i="41"/>
  <c r="AM18" i="41" s="1"/>
  <c r="AN18" i="41" s="1"/>
  <c r="AL21" i="41"/>
  <c r="AM21" i="41" s="1"/>
  <c r="AN21" i="41" s="1"/>
  <c r="AL26" i="41"/>
  <c r="AM26" i="41" s="1"/>
  <c r="AN26" i="41" s="1"/>
  <c r="AL22" i="41"/>
  <c r="AM22" i="41" s="1"/>
  <c r="AN22" i="41" s="1"/>
  <c r="AB25" i="41"/>
  <c r="D117" i="42"/>
  <c r="AL32" i="41"/>
  <c r="AM32" i="41" s="1"/>
  <c r="AN32" i="41" s="1"/>
  <c r="AL28" i="41"/>
  <c r="AM28" i="41" s="1"/>
  <c r="AN28" i="41" s="1"/>
  <c r="AL16" i="41"/>
  <c r="AM16" i="41" s="1"/>
  <c r="AN16" i="41" s="1"/>
  <c r="AL25" i="41"/>
  <c r="AM25" i="41" s="1"/>
  <c r="AN25" i="41" s="1"/>
  <c r="AB26" i="41"/>
  <c r="I117" i="42"/>
  <c r="AL19" i="41"/>
  <c r="AM19" i="41" s="1"/>
  <c r="AN19" i="41" s="1"/>
  <c r="AL33" i="41"/>
  <c r="AM33" i="41" s="1"/>
  <c r="AN33" i="41" s="1"/>
  <c r="AL34" i="41"/>
  <c r="AM34" i="41" s="1"/>
  <c r="AN34" i="41" s="1"/>
  <c r="AL27" i="41"/>
  <c r="AM27" i="41" s="1"/>
  <c r="AN27" i="41" s="1"/>
  <c r="T11" i="41"/>
  <c r="I4" i="25"/>
  <c r="N89" i="42"/>
  <c r="E63" i="45"/>
  <c r="E64" i="45"/>
  <c r="E66" i="45" s="1"/>
  <c r="M59" i="45"/>
  <c r="M58" i="45"/>
  <c r="I59" i="45"/>
  <c r="I60" i="45" s="1"/>
  <c r="I62" i="45" s="1"/>
  <c r="J20" i="45"/>
  <c r="J22" i="45"/>
  <c r="F42" i="40"/>
  <c r="J42" i="40"/>
  <c r="N42" i="40"/>
  <c r="E42" i="40"/>
  <c r="K42" i="40"/>
  <c r="D42" i="40"/>
  <c r="G42" i="40"/>
  <c r="L42" i="40"/>
  <c r="H42" i="40"/>
  <c r="M42" i="40"/>
  <c r="O42" i="40"/>
  <c r="I42" i="40"/>
  <c r="G42" i="39"/>
  <c r="K42" i="39"/>
  <c r="O42" i="39"/>
  <c r="D42" i="39"/>
  <c r="E42" i="39"/>
  <c r="I42" i="39"/>
  <c r="M42" i="39"/>
  <c r="J42" i="39"/>
  <c r="L42" i="39"/>
  <c r="F42" i="39"/>
  <c r="N42" i="39"/>
  <c r="H42" i="39"/>
  <c r="F37" i="25"/>
  <c r="D159" i="42" s="1"/>
  <c r="F37" i="39" s="1"/>
  <c r="D180" i="42" s="1"/>
  <c r="F37" i="40" s="1"/>
  <c r="J37" i="25"/>
  <c r="H159" i="42" s="1"/>
  <c r="J37" i="39" s="1"/>
  <c r="H180" i="42" s="1"/>
  <c r="J37" i="40" s="1"/>
  <c r="N37" i="25"/>
  <c r="D37" i="25"/>
  <c r="B159" i="42" s="1"/>
  <c r="D37" i="39" s="1"/>
  <c r="B180" i="42" s="1"/>
  <c r="D37" i="40" s="1"/>
  <c r="H37" i="25"/>
  <c r="F159" i="42" s="1"/>
  <c r="H37" i="39" s="1"/>
  <c r="F180" i="42" s="1"/>
  <c r="H37" i="40" s="1"/>
  <c r="L37" i="25"/>
  <c r="J159" i="42" s="1"/>
  <c r="L37" i="39" s="1"/>
  <c r="J180" i="42" s="1"/>
  <c r="L37" i="40" s="1"/>
  <c r="E37" i="25"/>
  <c r="C159" i="42" s="1"/>
  <c r="E37" i="39" s="1"/>
  <c r="C180" i="42" s="1"/>
  <c r="E37" i="40" s="1"/>
  <c r="I37" i="25"/>
  <c r="G159" i="42" s="1"/>
  <c r="I37" i="39" s="1"/>
  <c r="G180" i="42" s="1"/>
  <c r="I37" i="40" s="1"/>
  <c r="M37" i="25"/>
  <c r="K159" i="42" s="1"/>
  <c r="M37" i="39" s="1"/>
  <c r="K180" i="42" s="1"/>
  <c r="M37" i="40" s="1"/>
  <c r="O37" i="25"/>
  <c r="M159" i="42" s="1"/>
  <c r="O37" i="39" s="1"/>
  <c r="M180" i="42" s="1"/>
  <c r="O37" i="40" s="1"/>
  <c r="G37" i="25"/>
  <c r="E159" i="42" s="1"/>
  <c r="G37" i="39" s="1"/>
  <c r="E180" i="42" s="1"/>
  <c r="G37" i="40" s="1"/>
  <c r="K37" i="25"/>
  <c r="I159" i="42" s="1"/>
  <c r="K37" i="39" s="1"/>
  <c r="I180" i="42" s="1"/>
  <c r="K37" i="40" s="1"/>
  <c r="E34" i="25"/>
  <c r="C156" i="42" s="1"/>
  <c r="E34" i="39" s="1"/>
  <c r="C177" i="42" s="1"/>
  <c r="E34" i="40" s="1"/>
  <c r="I34" i="25"/>
  <c r="G156" i="42" s="1"/>
  <c r="I34" i="39" s="1"/>
  <c r="G177" i="42" s="1"/>
  <c r="I34" i="40" s="1"/>
  <c r="M34" i="25"/>
  <c r="K156" i="42" s="1"/>
  <c r="M34" i="39" s="1"/>
  <c r="K177" i="42" s="1"/>
  <c r="M34" i="40" s="1"/>
  <c r="G34" i="25"/>
  <c r="E156" i="42" s="1"/>
  <c r="G34" i="39" s="1"/>
  <c r="E177" i="42" s="1"/>
  <c r="G34" i="40" s="1"/>
  <c r="K34" i="25"/>
  <c r="I156" i="42" s="1"/>
  <c r="K34" i="39" s="1"/>
  <c r="I177" i="42" s="1"/>
  <c r="K34" i="40" s="1"/>
  <c r="O34" i="25"/>
  <c r="M156" i="42" s="1"/>
  <c r="O34" i="39" s="1"/>
  <c r="M177" i="42" s="1"/>
  <c r="O34" i="40" s="1"/>
  <c r="D34" i="25"/>
  <c r="H34" i="25"/>
  <c r="F156" i="42" s="1"/>
  <c r="H34" i="39" s="1"/>
  <c r="F177" i="42" s="1"/>
  <c r="H34" i="40" s="1"/>
  <c r="L34" i="25"/>
  <c r="J156" i="42" s="1"/>
  <c r="L34" i="39" s="1"/>
  <c r="J177" i="42" s="1"/>
  <c r="L34" i="40" s="1"/>
  <c r="F34" i="25"/>
  <c r="D156" i="42" s="1"/>
  <c r="F34" i="39" s="1"/>
  <c r="D177" i="42" s="1"/>
  <c r="F34" i="40" s="1"/>
  <c r="J34" i="25"/>
  <c r="H156" i="42" s="1"/>
  <c r="J34" i="39" s="1"/>
  <c r="H177" i="42" s="1"/>
  <c r="J34" i="40" s="1"/>
  <c r="N34" i="25"/>
  <c r="L156" i="42" s="1"/>
  <c r="N34" i="39" s="1"/>
  <c r="L177" i="42" s="1"/>
  <c r="N34" i="40" s="1"/>
  <c r="H32" i="25"/>
  <c r="F154" i="42" s="1"/>
  <c r="H32" i="39" s="1"/>
  <c r="F175" i="42" s="1"/>
  <c r="H32" i="40" s="1"/>
  <c r="L32" i="25"/>
  <c r="J154" i="42" s="1"/>
  <c r="L32" i="39" s="1"/>
  <c r="J175" i="42" s="1"/>
  <c r="L32" i="40" s="1"/>
  <c r="F32" i="25"/>
  <c r="D154" i="42" s="1"/>
  <c r="F32" i="39" s="1"/>
  <c r="D175" i="42" s="1"/>
  <c r="F32" i="40" s="1"/>
  <c r="J32" i="25"/>
  <c r="H154" i="42" s="1"/>
  <c r="J32" i="39" s="1"/>
  <c r="H175" i="42" s="1"/>
  <c r="J32" i="40" s="1"/>
  <c r="N32" i="25"/>
  <c r="L154" i="42" s="1"/>
  <c r="N32" i="39" s="1"/>
  <c r="L175" i="42" s="1"/>
  <c r="N32" i="40" s="1"/>
  <c r="G32" i="25"/>
  <c r="E154" i="42" s="1"/>
  <c r="G32" i="39" s="1"/>
  <c r="E175" i="42" s="1"/>
  <c r="G32" i="40" s="1"/>
  <c r="K32" i="25"/>
  <c r="I154" i="42" s="1"/>
  <c r="K32" i="39" s="1"/>
  <c r="I175" i="42" s="1"/>
  <c r="K32" i="40" s="1"/>
  <c r="O32" i="25"/>
  <c r="M154" i="42" s="1"/>
  <c r="O32" i="39" s="1"/>
  <c r="M175" i="42" s="1"/>
  <c r="O32" i="40" s="1"/>
  <c r="I32" i="25"/>
  <c r="G154" i="42" s="1"/>
  <c r="I32" i="39" s="1"/>
  <c r="G175" i="42" s="1"/>
  <c r="I32" i="40" s="1"/>
  <c r="M32" i="25"/>
  <c r="K154" i="42" s="1"/>
  <c r="M32" i="39" s="1"/>
  <c r="K175" i="42" s="1"/>
  <c r="M32" i="40" s="1"/>
  <c r="E32" i="25"/>
  <c r="C154" i="42" s="1"/>
  <c r="E32" i="39" s="1"/>
  <c r="C175" i="42" s="1"/>
  <c r="E32" i="40" s="1"/>
  <c r="G30" i="25"/>
  <c r="E152" i="42" s="1"/>
  <c r="G30" i="39" s="1"/>
  <c r="E173" i="42" s="1"/>
  <c r="G30" i="40" s="1"/>
  <c r="K30" i="25"/>
  <c r="I152" i="42" s="1"/>
  <c r="K30" i="39" s="1"/>
  <c r="I173" i="42" s="1"/>
  <c r="K30" i="40" s="1"/>
  <c r="O30" i="25"/>
  <c r="M152" i="42" s="1"/>
  <c r="O30" i="39" s="1"/>
  <c r="M173" i="42" s="1"/>
  <c r="O30" i="40" s="1"/>
  <c r="E30" i="25"/>
  <c r="C152" i="42" s="1"/>
  <c r="E30" i="39" s="1"/>
  <c r="C173" i="42" s="1"/>
  <c r="E30" i="40" s="1"/>
  <c r="M30" i="25"/>
  <c r="K152" i="42" s="1"/>
  <c r="M30" i="39" s="1"/>
  <c r="K173" i="42" s="1"/>
  <c r="M30" i="40" s="1"/>
  <c r="F30" i="25"/>
  <c r="D152" i="42" s="1"/>
  <c r="F30" i="39" s="1"/>
  <c r="D173" i="42" s="1"/>
  <c r="F30" i="40" s="1"/>
  <c r="J30" i="25"/>
  <c r="H152" i="42" s="1"/>
  <c r="J30" i="39" s="1"/>
  <c r="H173" i="42" s="1"/>
  <c r="J30" i="40" s="1"/>
  <c r="N30" i="25"/>
  <c r="L152" i="42" s="1"/>
  <c r="N30" i="39" s="1"/>
  <c r="L173" i="42" s="1"/>
  <c r="N30" i="40" s="1"/>
  <c r="D30" i="25"/>
  <c r="B152" i="42" s="1"/>
  <c r="D30" i="39" s="1"/>
  <c r="B173" i="42" s="1"/>
  <c r="D30" i="40" s="1"/>
  <c r="H30" i="25"/>
  <c r="F152" i="42" s="1"/>
  <c r="H30" i="39" s="1"/>
  <c r="F173" i="42" s="1"/>
  <c r="H30" i="40" s="1"/>
  <c r="L30" i="25"/>
  <c r="J152" i="42" s="1"/>
  <c r="L30" i="39" s="1"/>
  <c r="J173" i="42" s="1"/>
  <c r="L30" i="40" s="1"/>
  <c r="F42" i="25"/>
  <c r="J42" i="25"/>
  <c r="N42" i="25"/>
  <c r="D42" i="25"/>
  <c r="H42" i="25"/>
  <c r="L42" i="25"/>
  <c r="I42" i="25"/>
  <c r="K42" i="25"/>
  <c r="E42" i="25"/>
  <c r="M42" i="25"/>
  <c r="G42" i="25"/>
  <c r="O42" i="25"/>
  <c r="F36" i="25"/>
  <c r="D158" i="42" s="1"/>
  <c r="F36" i="39" s="1"/>
  <c r="D179" i="42" s="1"/>
  <c r="F36" i="40" s="1"/>
  <c r="J36" i="25"/>
  <c r="H158" i="42" s="1"/>
  <c r="J36" i="39" s="1"/>
  <c r="H179" i="42" s="1"/>
  <c r="J36" i="40" s="1"/>
  <c r="N36" i="25"/>
  <c r="L158" i="42" s="1"/>
  <c r="N36" i="39" s="1"/>
  <c r="L179" i="42" s="1"/>
  <c r="N36" i="40" s="1"/>
  <c r="D36" i="25"/>
  <c r="B158" i="42" s="1"/>
  <c r="D36" i="39" s="1"/>
  <c r="B179" i="42" s="1"/>
  <c r="D36" i="40" s="1"/>
  <c r="H36" i="25"/>
  <c r="F158" i="42" s="1"/>
  <c r="H36" i="39" s="1"/>
  <c r="F179" i="42" s="1"/>
  <c r="H36" i="40" s="1"/>
  <c r="L36" i="25"/>
  <c r="J158" i="42" s="1"/>
  <c r="L36" i="39" s="1"/>
  <c r="J179" i="42" s="1"/>
  <c r="L36" i="40" s="1"/>
  <c r="E36" i="25"/>
  <c r="C158" i="42" s="1"/>
  <c r="E36" i="39" s="1"/>
  <c r="C179" i="42" s="1"/>
  <c r="E36" i="40" s="1"/>
  <c r="I36" i="25"/>
  <c r="G158" i="42" s="1"/>
  <c r="I36" i="39" s="1"/>
  <c r="G179" i="42" s="1"/>
  <c r="I36" i="40" s="1"/>
  <c r="M36" i="25"/>
  <c r="K158" i="42" s="1"/>
  <c r="M36" i="39" s="1"/>
  <c r="K179" i="42" s="1"/>
  <c r="M36" i="40" s="1"/>
  <c r="K36" i="25"/>
  <c r="I158" i="42" s="1"/>
  <c r="K36" i="39" s="1"/>
  <c r="I179" i="42" s="1"/>
  <c r="K36" i="40" s="1"/>
  <c r="O36" i="25"/>
  <c r="M158" i="42" s="1"/>
  <c r="O36" i="39" s="1"/>
  <c r="M179" i="42" s="1"/>
  <c r="O36" i="40" s="1"/>
  <c r="G36" i="25"/>
  <c r="E158" i="42" s="1"/>
  <c r="G36" i="39" s="1"/>
  <c r="E179" i="42" s="1"/>
  <c r="G36" i="40" s="1"/>
  <c r="F40" i="25"/>
  <c r="D162" i="42" s="1"/>
  <c r="F40" i="39" s="1"/>
  <c r="D183" i="42" s="1"/>
  <c r="F40" i="40" s="1"/>
  <c r="J40" i="25"/>
  <c r="H162" i="42" s="1"/>
  <c r="J40" i="39" s="1"/>
  <c r="H183" i="42" s="1"/>
  <c r="J40" i="40" s="1"/>
  <c r="N40" i="25"/>
  <c r="D40" i="25"/>
  <c r="B162" i="42" s="1"/>
  <c r="D40" i="39" s="1"/>
  <c r="B183" i="42" s="1"/>
  <c r="D40" i="40" s="1"/>
  <c r="H40" i="25"/>
  <c r="F162" i="42" s="1"/>
  <c r="H40" i="39" s="1"/>
  <c r="F183" i="42" s="1"/>
  <c r="H40" i="40" s="1"/>
  <c r="L40" i="25"/>
  <c r="J162" i="42" s="1"/>
  <c r="L40" i="39" s="1"/>
  <c r="J183" i="42" s="1"/>
  <c r="L40" i="40" s="1"/>
  <c r="E40" i="25"/>
  <c r="C162" i="42" s="1"/>
  <c r="E40" i="39" s="1"/>
  <c r="C183" i="42" s="1"/>
  <c r="E40" i="40" s="1"/>
  <c r="I40" i="25"/>
  <c r="G162" i="42" s="1"/>
  <c r="I40" i="39" s="1"/>
  <c r="G183" i="42" s="1"/>
  <c r="I40" i="40" s="1"/>
  <c r="M40" i="25"/>
  <c r="K162" i="42" s="1"/>
  <c r="M40" i="39" s="1"/>
  <c r="K183" i="42" s="1"/>
  <c r="M40" i="40" s="1"/>
  <c r="K40" i="25"/>
  <c r="I162" i="42" s="1"/>
  <c r="K40" i="39" s="1"/>
  <c r="I183" i="42" s="1"/>
  <c r="K40" i="40" s="1"/>
  <c r="O40" i="25"/>
  <c r="M162" i="42" s="1"/>
  <c r="O40" i="39" s="1"/>
  <c r="M183" i="42" s="1"/>
  <c r="O40" i="40" s="1"/>
  <c r="G40" i="25"/>
  <c r="E162" i="42" s="1"/>
  <c r="G40" i="39" s="1"/>
  <c r="E183" i="42" s="1"/>
  <c r="G40" i="40" s="1"/>
  <c r="O59" i="25"/>
  <c r="C59" i="39" s="1"/>
  <c r="L59" i="39" s="1"/>
  <c r="L59" i="25"/>
  <c r="H160" i="42"/>
  <c r="J38" i="39" s="1"/>
  <c r="H181" i="42" s="1"/>
  <c r="J38" i="40" s="1"/>
  <c r="N38" i="25"/>
  <c r="L160" i="42" s="1"/>
  <c r="N38" i="39" s="1"/>
  <c r="L181" i="42" s="1"/>
  <c r="N38" i="40" s="1"/>
  <c r="D38" i="25"/>
  <c r="H38" i="25"/>
  <c r="F160" i="42" s="1"/>
  <c r="H38" i="39" s="1"/>
  <c r="F181" i="42" s="1"/>
  <c r="H38" i="40" s="1"/>
  <c r="L38" i="25"/>
  <c r="J160" i="42" s="1"/>
  <c r="L38" i="39" s="1"/>
  <c r="J181" i="42" s="1"/>
  <c r="L38" i="40" s="1"/>
  <c r="E38" i="25"/>
  <c r="C160" i="42" s="1"/>
  <c r="E38" i="39" s="1"/>
  <c r="C181" i="42" s="1"/>
  <c r="E38" i="40" s="1"/>
  <c r="I38" i="25"/>
  <c r="G160" i="42" s="1"/>
  <c r="I38" i="39" s="1"/>
  <c r="G181" i="42" s="1"/>
  <c r="I38" i="40" s="1"/>
  <c r="M38" i="25"/>
  <c r="K160" i="42" s="1"/>
  <c r="M38" i="39" s="1"/>
  <c r="K181" i="42" s="1"/>
  <c r="M38" i="40" s="1"/>
  <c r="G38" i="25"/>
  <c r="E160" i="42" s="1"/>
  <c r="G38" i="39" s="1"/>
  <c r="E181" i="42" s="1"/>
  <c r="G38" i="40" s="1"/>
  <c r="K38" i="25"/>
  <c r="I160" i="42" s="1"/>
  <c r="K38" i="39" s="1"/>
  <c r="I181" i="42" s="1"/>
  <c r="K38" i="40" s="1"/>
  <c r="O38" i="25"/>
  <c r="M160" i="42" s="1"/>
  <c r="O38" i="39" s="1"/>
  <c r="M181" i="42" s="1"/>
  <c r="O38" i="40" s="1"/>
  <c r="F39" i="25"/>
  <c r="D161" i="42" s="1"/>
  <c r="F39" i="39" s="1"/>
  <c r="D182" i="42" s="1"/>
  <c r="F39" i="40" s="1"/>
  <c r="J39" i="25"/>
  <c r="H161" i="42" s="1"/>
  <c r="J39" i="39" s="1"/>
  <c r="H182" i="42" s="1"/>
  <c r="J39" i="40" s="1"/>
  <c r="N39" i="25"/>
  <c r="L161" i="42" s="1"/>
  <c r="N39" i="39" s="1"/>
  <c r="L182" i="42" s="1"/>
  <c r="N39" i="40" s="1"/>
  <c r="D39" i="25"/>
  <c r="B161" i="42" s="1"/>
  <c r="D39" i="39" s="1"/>
  <c r="B182" i="42" s="1"/>
  <c r="D39" i="40" s="1"/>
  <c r="H39" i="25"/>
  <c r="F161" i="42" s="1"/>
  <c r="H39" i="39" s="1"/>
  <c r="F182" i="42" s="1"/>
  <c r="H39" i="40" s="1"/>
  <c r="L39" i="25"/>
  <c r="J161" i="42" s="1"/>
  <c r="L39" i="39" s="1"/>
  <c r="J182" i="42" s="1"/>
  <c r="L39" i="40" s="1"/>
  <c r="E39" i="25"/>
  <c r="C161" i="42" s="1"/>
  <c r="E39" i="39" s="1"/>
  <c r="C182" i="42" s="1"/>
  <c r="E39" i="40" s="1"/>
  <c r="I39" i="25"/>
  <c r="G161" i="42" s="1"/>
  <c r="I39" i="39" s="1"/>
  <c r="G182" i="42" s="1"/>
  <c r="I39" i="40" s="1"/>
  <c r="M39" i="25"/>
  <c r="K161" i="42" s="1"/>
  <c r="M39" i="39" s="1"/>
  <c r="K182" i="42" s="1"/>
  <c r="M39" i="40" s="1"/>
  <c r="G39" i="25"/>
  <c r="E161" i="42" s="1"/>
  <c r="G39" i="39" s="1"/>
  <c r="E182" i="42" s="1"/>
  <c r="G39" i="40" s="1"/>
  <c r="K39" i="25"/>
  <c r="I161" i="42" s="1"/>
  <c r="K39" i="39" s="1"/>
  <c r="I182" i="42" s="1"/>
  <c r="K39" i="40" s="1"/>
  <c r="O39" i="25"/>
  <c r="D28" i="25"/>
  <c r="B150" i="42" s="1"/>
  <c r="D28" i="39" s="1"/>
  <c r="B171" i="42" s="1"/>
  <c r="D28" i="40" s="1"/>
  <c r="G28" i="25"/>
  <c r="E150" i="42" s="1"/>
  <c r="G28" i="39" s="1"/>
  <c r="E171" i="42" s="1"/>
  <c r="G28" i="40" s="1"/>
  <c r="K28" i="25"/>
  <c r="I150" i="42" s="1"/>
  <c r="K28" i="39" s="1"/>
  <c r="I171" i="42" s="1"/>
  <c r="K28" i="40" s="1"/>
  <c r="O28" i="25"/>
  <c r="M150" i="42" s="1"/>
  <c r="O28" i="39" s="1"/>
  <c r="M171" i="42" s="1"/>
  <c r="O28" i="40" s="1"/>
  <c r="E28" i="25"/>
  <c r="C150" i="42" s="1"/>
  <c r="E28" i="39" s="1"/>
  <c r="C171" i="42" s="1"/>
  <c r="E28" i="40" s="1"/>
  <c r="I28" i="25"/>
  <c r="G150" i="42" s="1"/>
  <c r="I28" i="39" s="1"/>
  <c r="G171" i="42" s="1"/>
  <c r="I28" i="40" s="1"/>
  <c r="M28" i="25"/>
  <c r="K150" i="42" s="1"/>
  <c r="M28" i="39" s="1"/>
  <c r="K171" i="42" s="1"/>
  <c r="M28" i="40" s="1"/>
  <c r="F28" i="25"/>
  <c r="D150" i="42" s="1"/>
  <c r="F28" i="39" s="1"/>
  <c r="D171" i="42" s="1"/>
  <c r="F28" i="40" s="1"/>
  <c r="J28" i="25"/>
  <c r="H150" i="42" s="1"/>
  <c r="J28" i="39" s="1"/>
  <c r="H171" i="42" s="1"/>
  <c r="J28" i="40" s="1"/>
  <c r="N28" i="25"/>
  <c r="L150" i="42" s="1"/>
  <c r="N28" i="39" s="1"/>
  <c r="L171" i="42" s="1"/>
  <c r="N28" i="40" s="1"/>
  <c r="H28" i="25"/>
  <c r="F150" i="42" s="1"/>
  <c r="H28" i="39" s="1"/>
  <c r="F171" i="42" s="1"/>
  <c r="H28" i="40" s="1"/>
  <c r="L28" i="25"/>
  <c r="J150" i="42" s="1"/>
  <c r="L28" i="39" s="1"/>
  <c r="J171" i="42" s="1"/>
  <c r="L28" i="40" s="1"/>
  <c r="N59" i="25"/>
  <c r="H59" i="25"/>
  <c r="E35" i="25"/>
  <c r="C157" i="42" s="1"/>
  <c r="E35" i="39" s="1"/>
  <c r="C178" i="42" s="1"/>
  <c r="E35" i="40" s="1"/>
  <c r="F35" i="25"/>
  <c r="D157" i="42" s="1"/>
  <c r="F35" i="39" s="1"/>
  <c r="D178" i="42" s="1"/>
  <c r="F35" i="40" s="1"/>
  <c r="J35" i="25"/>
  <c r="H157" i="42" s="1"/>
  <c r="J35" i="39" s="1"/>
  <c r="H178" i="42" s="1"/>
  <c r="J35" i="40" s="1"/>
  <c r="N35" i="25"/>
  <c r="L157" i="42" s="1"/>
  <c r="N35" i="39" s="1"/>
  <c r="L178" i="42" s="1"/>
  <c r="N35" i="40" s="1"/>
  <c r="H35" i="25"/>
  <c r="F157" i="42" s="1"/>
  <c r="H35" i="39" s="1"/>
  <c r="F178" i="42" s="1"/>
  <c r="H35" i="40" s="1"/>
  <c r="L35" i="25"/>
  <c r="D35" i="25"/>
  <c r="B157" i="42" s="1"/>
  <c r="D35" i="39" s="1"/>
  <c r="B178" i="42" s="1"/>
  <c r="D35" i="40" s="1"/>
  <c r="I35" i="25"/>
  <c r="G157" i="42" s="1"/>
  <c r="I35" i="39" s="1"/>
  <c r="G178" i="42" s="1"/>
  <c r="I35" i="40" s="1"/>
  <c r="M35" i="25"/>
  <c r="K157" i="42" s="1"/>
  <c r="M35" i="39" s="1"/>
  <c r="K178" i="42" s="1"/>
  <c r="M35" i="40" s="1"/>
  <c r="G35" i="25"/>
  <c r="E157" i="42" s="1"/>
  <c r="G35" i="39" s="1"/>
  <c r="E178" i="42" s="1"/>
  <c r="G35" i="40" s="1"/>
  <c r="K35" i="25"/>
  <c r="I157" i="42" s="1"/>
  <c r="K35" i="39" s="1"/>
  <c r="I178" i="42" s="1"/>
  <c r="K35" i="40" s="1"/>
  <c r="O35" i="25"/>
  <c r="M157" i="42" s="1"/>
  <c r="O35" i="39" s="1"/>
  <c r="M178" i="42" s="1"/>
  <c r="O35" i="40" s="1"/>
  <c r="F33" i="25"/>
  <c r="D155" i="42" s="1"/>
  <c r="F33" i="39" s="1"/>
  <c r="D176" i="42" s="1"/>
  <c r="F33" i="40" s="1"/>
  <c r="D33" i="25"/>
  <c r="B155" i="42" s="1"/>
  <c r="D33" i="39" s="1"/>
  <c r="B176" i="42" s="1"/>
  <c r="D33" i="40" s="1"/>
  <c r="I33" i="25"/>
  <c r="G155" i="42" s="1"/>
  <c r="I33" i="39" s="1"/>
  <c r="G176" i="42" s="1"/>
  <c r="I33" i="40" s="1"/>
  <c r="M33" i="25"/>
  <c r="K155" i="42" s="1"/>
  <c r="M33" i="39" s="1"/>
  <c r="K176" i="42" s="1"/>
  <c r="M33" i="40" s="1"/>
  <c r="G33" i="25"/>
  <c r="E155" i="42" s="1"/>
  <c r="G33" i="39" s="1"/>
  <c r="E176" i="42" s="1"/>
  <c r="G33" i="40" s="1"/>
  <c r="K33" i="25"/>
  <c r="I155" i="42" s="1"/>
  <c r="K33" i="39" s="1"/>
  <c r="I176" i="42" s="1"/>
  <c r="K33" i="40" s="1"/>
  <c r="O33" i="25"/>
  <c r="M155" i="42" s="1"/>
  <c r="O33" i="39" s="1"/>
  <c r="M176" i="42" s="1"/>
  <c r="O33" i="40" s="1"/>
  <c r="H33" i="25"/>
  <c r="F155" i="42" s="1"/>
  <c r="H33" i="39" s="1"/>
  <c r="F176" i="42" s="1"/>
  <c r="H33" i="40" s="1"/>
  <c r="L33" i="25"/>
  <c r="J155" i="42" s="1"/>
  <c r="L33" i="39" s="1"/>
  <c r="J176" i="42" s="1"/>
  <c r="L33" i="40" s="1"/>
  <c r="N33" i="25"/>
  <c r="L155" i="42" s="1"/>
  <c r="N33" i="39" s="1"/>
  <c r="L176" i="42" s="1"/>
  <c r="N33" i="40" s="1"/>
  <c r="E33" i="25"/>
  <c r="C155" i="42" s="1"/>
  <c r="E33" i="39" s="1"/>
  <c r="C176" i="42" s="1"/>
  <c r="E33" i="40" s="1"/>
  <c r="J33" i="25"/>
  <c r="H155" i="42" s="1"/>
  <c r="J33" i="39" s="1"/>
  <c r="H176" i="42" s="1"/>
  <c r="J33" i="40" s="1"/>
  <c r="F31" i="25"/>
  <c r="D153" i="42" s="1"/>
  <c r="F31" i="39" s="1"/>
  <c r="D174" i="42" s="1"/>
  <c r="F31" i="40" s="1"/>
  <c r="H31" i="25"/>
  <c r="F153" i="42" s="1"/>
  <c r="H31" i="39" s="1"/>
  <c r="F174" i="42" s="1"/>
  <c r="H31" i="40" s="1"/>
  <c r="L31" i="25"/>
  <c r="J153" i="42" s="1"/>
  <c r="L31" i="39" s="1"/>
  <c r="J174" i="42" s="1"/>
  <c r="L31" i="40" s="1"/>
  <c r="E31" i="25"/>
  <c r="C153" i="42" s="1"/>
  <c r="E31" i="39" s="1"/>
  <c r="C174" i="42" s="1"/>
  <c r="E31" i="40" s="1"/>
  <c r="J31" i="25"/>
  <c r="H153" i="42" s="1"/>
  <c r="J31" i="39" s="1"/>
  <c r="H174" i="42" s="1"/>
  <c r="J31" i="40" s="1"/>
  <c r="N31" i="25"/>
  <c r="L153" i="42" s="1"/>
  <c r="N31" i="39" s="1"/>
  <c r="L174" i="42" s="1"/>
  <c r="N31" i="40" s="1"/>
  <c r="G31" i="25"/>
  <c r="E153" i="42" s="1"/>
  <c r="G31" i="39" s="1"/>
  <c r="E174" i="42" s="1"/>
  <c r="G31" i="40" s="1"/>
  <c r="K31" i="25"/>
  <c r="I153" i="42" s="1"/>
  <c r="K31" i="39" s="1"/>
  <c r="I174" i="42" s="1"/>
  <c r="K31" i="40" s="1"/>
  <c r="O31" i="25"/>
  <c r="M153" i="42" s="1"/>
  <c r="O31" i="39" s="1"/>
  <c r="M174" i="42" s="1"/>
  <c r="O31" i="40" s="1"/>
  <c r="D31" i="25"/>
  <c r="B153" i="42" s="1"/>
  <c r="D31" i="39" s="1"/>
  <c r="B174" i="42" s="1"/>
  <c r="D31" i="40" s="1"/>
  <c r="I31" i="25"/>
  <c r="G153" i="42" s="1"/>
  <c r="I31" i="39" s="1"/>
  <c r="G174" i="42" s="1"/>
  <c r="I31" i="40" s="1"/>
  <c r="M31" i="25"/>
  <c r="K153" i="42" s="1"/>
  <c r="M31" i="39" s="1"/>
  <c r="K174" i="42" s="1"/>
  <c r="M31" i="40" s="1"/>
  <c r="G29" i="25"/>
  <c r="E151" i="42" s="1"/>
  <c r="G29" i="39" s="1"/>
  <c r="E172" i="42" s="1"/>
  <c r="G29" i="40" s="1"/>
  <c r="K29" i="25"/>
  <c r="I151" i="42" s="1"/>
  <c r="K29" i="39" s="1"/>
  <c r="I172" i="42" s="1"/>
  <c r="K29" i="40" s="1"/>
  <c r="O29" i="25"/>
  <c r="M151" i="42" s="1"/>
  <c r="O29" i="39" s="1"/>
  <c r="M172" i="42" s="1"/>
  <c r="O29" i="40" s="1"/>
  <c r="E29" i="25"/>
  <c r="C151" i="42" s="1"/>
  <c r="E29" i="39" s="1"/>
  <c r="C172" i="42" s="1"/>
  <c r="E29" i="40" s="1"/>
  <c r="I29" i="25"/>
  <c r="G151" i="42" s="1"/>
  <c r="I29" i="39" s="1"/>
  <c r="G172" i="42" s="1"/>
  <c r="I29" i="40" s="1"/>
  <c r="M29" i="25"/>
  <c r="K151" i="42" s="1"/>
  <c r="M29" i="39" s="1"/>
  <c r="K172" i="42" s="1"/>
  <c r="M29" i="40" s="1"/>
  <c r="F29" i="25"/>
  <c r="D151" i="42" s="1"/>
  <c r="F29" i="39" s="1"/>
  <c r="D172" i="42" s="1"/>
  <c r="F29" i="40" s="1"/>
  <c r="J29" i="25"/>
  <c r="H151" i="42" s="1"/>
  <c r="J29" i="39" s="1"/>
  <c r="H172" i="42" s="1"/>
  <c r="J29" i="40" s="1"/>
  <c r="N29" i="25"/>
  <c r="L151" i="42" s="1"/>
  <c r="N29" i="39" s="1"/>
  <c r="L172" i="42" s="1"/>
  <c r="N29" i="40" s="1"/>
  <c r="L29" i="25"/>
  <c r="J151" i="42" s="1"/>
  <c r="L29" i="39" s="1"/>
  <c r="J172" i="42" s="1"/>
  <c r="L29" i="40" s="1"/>
  <c r="D29" i="25"/>
  <c r="B151" i="42" s="1"/>
  <c r="D29" i="39" s="1"/>
  <c r="B172" i="42" s="1"/>
  <c r="D29" i="40" s="1"/>
  <c r="H29" i="25"/>
  <c r="F151" i="42" s="1"/>
  <c r="H29" i="39" s="1"/>
  <c r="F172" i="42" s="1"/>
  <c r="H29" i="40" s="1"/>
  <c r="D27" i="25"/>
  <c r="D27" i="39" s="1"/>
  <c r="B170" i="42" s="1"/>
  <c r="D27" i="40" s="1"/>
  <c r="G27" i="25"/>
  <c r="E149" i="42" s="1"/>
  <c r="G27" i="39" s="1"/>
  <c r="E170" i="42" s="1"/>
  <c r="G27" i="40" s="1"/>
  <c r="K27" i="25"/>
  <c r="I149" i="42" s="1"/>
  <c r="K27" i="39" s="1"/>
  <c r="I170" i="42" s="1"/>
  <c r="K27" i="40" s="1"/>
  <c r="O27" i="25"/>
  <c r="M149" i="42" s="1"/>
  <c r="O27" i="39" s="1"/>
  <c r="M170" i="42" s="1"/>
  <c r="O27" i="40" s="1"/>
  <c r="E27" i="25"/>
  <c r="C149" i="42" s="1"/>
  <c r="E27" i="39" s="1"/>
  <c r="C170" i="42" s="1"/>
  <c r="E27" i="40" s="1"/>
  <c r="I27" i="25"/>
  <c r="G149" i="42" s="1"/>
  <c r="I27" i="39" s="1"/>
  <c r="G170" i="42" s="1"/>
  <c r="I27" i="40" s="1"/>
  <c r="M27" i="25"/>
  <c r="K149" i="42" s="1"/>
  <c r="M27" i="39" s="1"/>
  <c r="K170" i="42" s="1"/>
  <c r="M27" i="40" s="1"/>
  <c r="J27" i="25"/>
  <c r="H149" i="42" s="1"/>
  <c r="J27" i="39" s="1"/>
  <c r="H170" i="42" s="1"/>
  <c r="J27" i="40" s="1"/>
  <c r="L27" i="25"/>
  <c r="J149" i="42" s="1"/>
  <c r="L27" i="39" s="1"/>
  <c r="J170" i="42" s="1"/>
  <c r="L27" i="40" s="1"/>
  <c r="F27" i="25"/>
  <c r="D149" i="42" s="1"/>
  <c r="F27" i="39" s="1"/>
  <c r="D170" i="42" s="1"/>
  <c r="F27" i="40" s="1"/>
  <c r="N27" i="25"/>
  <c r="L149" i="42" s="1"/>
  <c r="N27" i="39" s="1"/>
  <c r="L170" i="42" s="1"/>
  <c r="N27" i="40" s="1"/>
  <c r="H27" i="25"/>
  <c r="F149" i="42" s="1"/>
  <c r="H27" i="39" s="1"/>
  <c r="F170" i="42" s="1"/>
  <c r="H27" i="40" s="1"/>
  <c r="F43" i="25"/>
  <c r="D163" i="42" s="1"/>
  <c r="F43" i="39" s="1"/>
  <c r="D184" i="42" s="1"/>
  <c r="F43" i="40" s="1"/>
  <c r="J43" i="25"/>
  <c r="H163" i="42" s="1"/>
  <c r="J43" i="39" s="1"/>
  <c r="H184" i="42" s="1"/>
  <c r="J43" i="40" s="1"/>
  <c r="N43" i="25"/>
  <c r="D43" i="25"/>
  <c r="H43" i="25"/>
  <c r="F163" i="42" s="1"/>
  <c r="H43" i="39" s="1"/>
  <c r="F184" i="42" s="1"/>
  <c r="H43" i="40" s="1"/>
  <c r="L43" i="25"/>
  <c r="E43" i="25"/>
  <c r="C163" i="42" s="1"/>
  <c r="E43" i="39" s="1"/>
  <c r="C184" i="42" s="1"/>
  <c r="E43" i="40" s="1"/>
  <c r="M43" i="25"/>
  <c r="K163" i="42" s="1"/>
  <c r="M43" i="39" s="1"/>
  <c r="K184" i="42" s="1"/>
  <c r="M43" i="40" s="1"/>
  <c r="G43" i="25"/>
  <c r="E163" i="42" s="1"/>
  <c r="G43" i="39" s="1"/>
  <c r="E184" i="42" s="1"/>
  <c r="G43" i="40" s="1"/>
  <c r="O43" i="25"/>
  <c r="I43" i="25"/>
  <c r="K43" i="25"/>
  <c r="I163" i="42" s="1"/>
  <c r="K43" i="39" s="1"/>
  <c r="I184" i="42" s="1"/>
  <c r="K43" i="40" s="1"/>
  <c r="D19" i="45"/>
  <c r="J19" i="45" s="1"/>
  <c r="F18" i="8"/>
  <c r="H10" i="8"/>
  <c r="E39" i="7"/>
  <c r="F20" i="7" s="1"/>
  <c r="F22" i="8"/>
  <c r="C14" i="25"/>
  <c r="D14" i="25" s="1"/>
  <c r="B148" i="42" s="1"/>
  <c r="D14" i="39" s="1"/>
  <c r="O44" i="34"/>
  <c r="C39" i="7"/>
  <c r="D17" i="7" s="1"/>
  <c r="F11" i="8"/>
  <c r="B86" i="32"/>
  <c r="D88" i="32" s="1"/>
  <c r="M44" i="36"/>
  <c r="F14" i="8"/>
  <c r="F15" i="8"/>
  <c r="F13" i="8"/>
  <c r="F43" i="28"/>
  <c r="D12" i="32" s="1"/>
  <c r="Q26" i="36"/>
  <c r="Q28" i="36"/>
  <c r="Q30" i="36"/>
  <c r="Q32" i="36"/>
  <c r="F141" i="32"/>
  <c r="D33" i="32"/>
  <c r="D36" i="32" s="1"/>
  <c r="D38" i="32" s="1"/>
  <c r="D39" i="32" s="1"/>
  <c r="D40" i="32" s="1"/>
  <c r="D42" i="32" s="1"/>
  <c r="F44" i="32" s="1"/>
  <c r="D130" i="32"/>
  <c r="D140" i="32" s="1"/>
  <c r="J141" i="32"/>
  <c r="F19" i="8"/>
  <c r="F12" i="8"/>
  <c r="F42" i="8"/>
  <c r="F35" i="8"/>
  <c r="J22" i="8"/>
  <c r="J18" i="8"/>
  <c r="G39" i="7"/>
  <c r="H18" i="7" s="1"/>
  <c r="F16" i="8"/>
  <c r="F21" i="8"/>
  <c r="F43" i="8"/>
  <c r="F44" i="8"/>
  <c r="J43" i="8"/>
  <c r="F20" i="8"/>
  <c r="J17" i="8"/>
  <c r="J13" i="8"/>
  <c r="J16" i="41"/>
  <c r="H100" i="42" s="1"/>
  <c r="V16" i="41"/>
  <c r="T17" i="41" s="1"/>
  <c r="AH29" i="41"/>
  <c r="C110" i="42"/>
  <c r="H110" i="42"/>
  <c r="AL24" i="41"/>
  <c r="AM24" i="41" s="1"/>
  <c r="AN24" i="41" s="1"/>
  <c r="AL30" i="41"/>
  <c r="AM30" i="41" s="1"/>
  <c r="AN30" i="41" s="1"/>
  <c r="AH31" i="41"/>
  <c r="H11" i="41"/>
  <c r="AG20" i="41"/>
  <c r="AF21" i="41"/>
  <c r="C100" i="42"/>
  <c r="AH27" i="41"/>
  <c r="AH30" i="41"/>
  <c r="D110" i="42"/>
  <c r="K110" i="42"/>
  <c r="F110" i="42"/>
  <c r="M110" i="42"/>
  <c r="J110" i="42"/>
  <c r="L110" i="42"/>
  <c r="B110" i="42"/>
  <c r="P16" i="41"/>
  <c r="C101" i="42" s="1"/>
  <c r="C124" i="42" s="1"/>
  <c r="AR16" i="41"/>
  <c r="AS16" i="41"/>
  <c r="AQ17" i="41" s="1"/>
  <c r="N11" i="41"/>
  <c r="J117" i="42"/>
  <c r="M117" i="42"/>
  <c r="C117" i="42"/>
  <c r="K117" i="42"/>
  <c r="L117" i="42"/>
  <c r="E117" i="42"/>
  <c r="O4" i="34"/>
  <c r="K4" i="25" s="1"/>
  <c r="K5" i="34"/>
  <c r="E13" i="25"/>
  <c r="F13" i="25" s="1"/>
  <c r="D126" i="42" s="1"/>
  <c r="E13" i="40"/>
  <c r="C140" i="42" s="1"/>
  <c r="O16" i="34"/>
  <c r="Z16" i="34" s="1"/>
  <c r="O18" i="34"/>
  <c r="Z18" i="34" s="1"/>
  <c r="S20" i="34"/>
  <c r="S18" i="34"/>
  <c r="O17" i="34"/>
  <c r="Z17" i="34" s="1"/>
  <c r="O15" i="34"/>
  <c r="Z15" i="34" s="1"/>
  <c r="Q27" i="36"/>
  <c r="Q31" i="36"/>
  <c r="Q23" i="35"/>
  <c r="Q31" i="35"/>
  <c r="Q29" i="35"/>
  <c r="K94" i="42"/>
  <c r="K95" i="42" s="1"/>
  <c r="M26" i="40" s="1"/>
  <c r="Q29" i="36"/>
  <c r="Q33" i="36"/>
  <c r="P39" i="34"/>
  <c r="I33" i="32"/>
  <c r="I32" i="32"/>
  <c r="I34" i="32"/>
  <c r="N34" i="32"/>
  <c r="N36" i="32" s="1"/>
  <c r="N38" i="32" s="1"/>
  <c r="N69" i="42"/>
  <c r="N70" i="42"/>
  <c r="D94" i="42"/>
  <c r="D95" i="42" s="1"/>
  <c r="F26" i="40" s="1"/>
  <c r="B94" i="42"/>
  <c r="B95" i="42" s="1"/>
  <c r="D26" i="40" s="1"/>
  <c r="N88" i="42"/>
  <c r="N3" i="42"/>
  <c r="N80" i="42"/>
  <c r="N85" i="42"/>
  <c r="I94" i="42"/>
  <c r="I95" i="42" s="1"/>
  <c r="K26" i="40" s="1"/>
  <c r="N77" i="42"/>
  <c r="G94" i="42"/>
  <c r="G95" i="42" s="1"/>
  <c r="I26" i="40" s="1"/>
  <c r="N91" i="42"/>
  <c r="F94" i="42"/>
  <c r="F95" i="42" s="1"/>
  <c r="H26" i="40" s="1"/>
  <c r="N81" i="42"/>
  <c r="E94" i="42"/>
  <c r="E95" i="42" s="1"/>
  <c r="G26" i="40" s="1"/>
  <c r="L94" i="42"/>
  <c r="L95" i="42" s="1"/>
  <c r="N26" i="40" s="1"/>
  <c r="H94" i="42"/>
  <c r="H95" i="42" s="1"/>
  <c r="J26" i="40" s="1"/>
  <c r="N90" i="42"/>
  <c r="N72" i="42"/>
  <c r="N71" i="42"/>
  <c r="N75" i="42"/>
  <c r="N49" i="42"/>
  <c r="H61" i="42"/>
  <c r="H62" i="42" s="1"/>
  <c r="J26" i="39" s="1"/>
  <c r="Q36" i="35"/>
  <c r="N36" i="42"/>
  <c r="M17" i="35"/>
  <c r="X17" i="35" s="1"/>
  <c r="M15" i="35"/>
  <c r="X15" i="35" s="1"/>
  <c r="Q24" i="35"/>
  <c r="Q28" i="35"/>
  <c r="M36" i="35"/>
  <c r="X36" i="35" s="1"/>
  <c r="N42" i="42"/>
  <c r="J61" i="42"/>
  <c r="J62" i="42" s="1"/>
  <c r="L26" i="39" s="1"/>
  <c r="M61" i="42"/>
  <c r="M62" i="42" s="1"/>
  <c r="O26" i="39" s="1"/>
  <c r="N52" i="42"/>
  <c r="G61" i="42"/>
  <c r="G62" i="42" s="1"/>
  <c r="I26" i="39" s="1"/>
  <c r="N53" i="42"/>
  <c r="M18" i="35"/>
  <c r="X18" i="35" s="1"/>
  <c r="M21" i="35"/>
  <c r="X21" i="35" s="1"/>
  <c r="N57" i="42"/>
  <c r="N54" i="42"/>
  <c r="M30" i="35"/>
  <c r="X30" i="35" s="1"/>
  <c r="M24" i="35"/>
  <c r="X24" i="35" s="1"/>
  <c r="X35" i="35"/>
  <c r="M19" i="35"/>
  <c r="X19" i="35" s="1"/>
  <c r="N56" i="42"/>
  <c r="M28" i="35"/>
  <c r="X28" i="35" s="1"/>
  <c r="Q26" i="35"/>
  <c r="Q34" i="35"/>
  <c r="M34" i="35"/>
  <c r="X34" i="35" s="1"/>
  <c r="M31" i="35"/>
  <c r="X31" i="35" s="1"/>
  <c r="M27" i="35"/>
  <c r="X27" i="35" s="1"/>
  <c r="Q27" i="35"/>
  <c r="Q49" i="25"/>
  <c r="D17" i="45"/>
  <c r="E14" i="45" s="1"/>
  <c r="J21" i="45"/>
  <c r="G13" i="28"/>
  <c r="I35" i="28"/>
  <c r="G35" i="28"/>
  <c r="H44" i="28"/>
  <c r="H45" i="28" s="1"/>
  <c r="G44" i="8" s="1"/>
  <c r="B133" i="42"/>
  <c r="B126" i="42"/>
  <c r="E13" i="39"/>
  <c r="J16" i="8"/>
  <c r="J11" i="8"/>
  <c r="J19" i="8"/>
  <c r="J14" i="8"/>
  <c r="J44" i="8"/>
  <c r="J20" i="8"/>
  <c r="AG6" i="36"/>
  <c r="J15" i="8"/>
  <c r="C14" i="40"/>
  <c r="H15" i="8"/>
  <c r="H20" i="8"/>
  <c r="H44" i="8"/>
  <c r="H16" i="8"/>
  <c r="H18" i="8"/>
  <c r="J35" i="8"/>
  <c r="J42" i="8"/>
  <c r="J21" i="8"/>
  <c r="J12" i="8"/>
  <c r="H19" i="8"/>
  <c r="H21" i="8"/>
  <c r="G33" i="8"/>
  <c r="C24" i="39" s="1"/>
  <c r="C52" i="39" s="1"/>
  <c r="F57" i="28"/>
  <c r="C69" i="28" s="1"/>
  <c r="N82" i="42"/>
  <c r="N73" i="42"/>
  <c r="J94" i="42"/>
  <c r="J95" i="42" s="1"/>
  <c r="L26" i="40" s="1"/>
  <c r="N92" i="42"/>
  <c r="C94" i="42"/>
  <c r="C95" i="42" s="1"/>
  <c r="E26" i="40" s="1"/>
  <c r="N86" i="42"/>
  <c r="N79" i="42"/>
  <c r="I39" i="36"/>
  <c r="N83" i="42"/>
  <c r="Q23" i="36"/>
  <c r="Q25" i="36"/>
  <c r="Q34" i="36"/>
  <c r="N87" i="42"/>
  <c r="N84" i="42"/>
  <c r="Q24" i="36"/>
  <c r="N39" i="36"/>
  <c r="N74" i="42"/>
  <c r="N76" i="42"/>
  <c r="M94" i="42"/>
  <c r="M95" i="42" s="1"/>
  <c r="O26" i="40" s="1"/>
  <c r="N78" i="42"/>
  <c r="X21" i="36"/>
  <c r="M39" i="36"/>
  <c r="P39" i="36"/>
  <c r="J39" i="36"/>
  <c r="I61" i="42"/>
  <c r="I62" i="42" s="1"/>
  <c r="K26" i="39" s="1"/>
  <c r="E61" i="42"/>
  <c r="L61" i="42"/>
  <c r="N58" i="42"/>
  <c r="N38" i="42"/>
  <c r="C61" i="42"/>
  <c r="C62" i="42" s="1"/>
  <c r="E26" i="39" s="1"/>
  <c r="N48" i="42"/>
  <c r="N50" i="42"/>
  <c r="N37" i="42"/>
  <c r="I39" i="35"/>
  <c r="K61" i="42"/>
  <c r="K62" i="42" s="1"/>
  <c r="M26" i="39" s="1"/>
  <c r="N47" i="42"/>
  <c r="N45" i="42"/>
  <c r="N55" i="42"/>
  <c r="N51" i="42"/>
  <c r="N43" i="42"/>
  <c r="N39" i="35"/>
  <c r="Q33" i="35"/>
  <c r="N41" i="42"/>
  <c r="N44" i="42"/>
  <c r="D61" i="42"/>
  <c r="D62" i="42" s="1"/>
  <c r="F26" i="39" s="1"/>
  <c r="N39" i="42"/>
  <c r="N59" i="42"/>
  <c r="N46" i="42"/>
  <c r="F61" i="42"/>
  <c r="F62" i="42" s="1"/>
  <c r="H26" i="39" s="1"/>
  <c r="J25" i="35"/>
  <c r="M25" i="35" s="1"/>
  <c r="X25" i="35" s="1"/>
  <c r="Q25" i="35"/>
  <c r="Q30" i="35"/>
  <c r="Q32" i="35"/>
  <c r="E62" i="42"/>
  <c r="G26" i="39" s="1"/>
  <c r="L62" i="42"/>
  <c r="N26" i="39" s="1"/>
  <c r="M22" i="35"/>
  <c r="P39" i="35"/>
  <c r="N40" i="42"/>
  <c r="B61" i="42"/>
  <c r="M23" i="42"/>
  <c r="N23" i="42" s="1"/>
  <c r="N20" i="42"/>
  <c r="S23" i="34"/>
  <c r="S32" i="34"/>
  <c r="B9" i="4"/>
  <c r="L28" i="42"/>
  <c r="L29" i="42" s="1"/>
  <c r="N26" i="25" s="1"/>
  <c r="J28" i="42"/>
  <c r="J29" i="42" s="1"/>
  <c r="L26" i="25" s="1"/>
  <c r="N5" i="42"/>
  <c r="N19" i="42"/>
  <c r="S31" i="34"/>
  <c r="S25" i="34"/>
  <c r="N7" i="42"/>
  <c r="N17" i="42"/>
  <c r="N21" i="42"/>
  <c r="S34" i="34"/>
  <c r="S30" i="34"/>
  <c r="S28" i="34"/>
  <c r="S22" i="34"/>
  <c r="N24" i="42"/>
  <c r="D28" i="42"/>
  <c r="D29" i="42" s="1"/>
  <c r="F26" i="25" s="1"/>
  <c r="H28" i="42"/>
  <c r="H29" i="42" s="1"/>
  <c r="J26" i="25" s="1"/>
  <c r="N12" i="42"/>
  <c r="K39" i="34"/>
  <c r="G28" i="42"/>
  <c r="G29" i="42" s="1"/>
  <c r="I26" i="25" s="1"/>
  <c r="N10" i="42"/>
  <c r="N15" i="42"/>
  <c r="N9" i="42"/>
  <c r="N22" i="42"/>
  <c r="N14" i="42"/>
  <c r="F28" i="42"/>
  <c r="F29" i="42" s="1"/>
  <c r="H26" i="25" s="1"/>
  <c r="S29" i="34"/>
  <c r="S27" i="34"/>
  <c r="E28" i="42"/>
  <c r="E29" i="42" s="1"/>
  <c r="G26" i="25" s="1"/>
  <c r="N11" i="42"/>
  <c r="N18" i="42"/>
  <c r="N16" i="42"/>
  <c r="N8" i="42"/>
  <c r="N25" i="42"/>
  <c r="N6" i="42"/>
  <c r="K28" i="42"/>
  <c r="K29" i="42" s="1"/>
  <c r="M26" i="25" s="1"/>
  <c r="N4" i="42"/>
  <c r="I28" i="42"/>
  <c r="I29" i="42" s="1"/>
  <c r="K26" i="25" s="1"/>
  <c r="N13" i="42"/>
  <c r="N26" i="42"/>
  <c r="R39" i="34"/>
  <c r="O43" i="34" s="1"/>
  <c r="S33" i="34"/>
  <c r="S26" i="34"/>
  <c r="S24" i="34"/>
  <c r="O22" i="34"/>
  <c r="Z22" i="34" s="1"/>
  <c r="L39" i="34"/>
  <c r="B28" i="42"/>
  <c r="C28" i="42"/>
  <c r="C15" i="39"/>
  <c r="C18" i="39" s="1"/>
  <c r="H14" i="8"/>
  <c r="H22" i="8"/>
  <c r="H43" i="8"/>
  <c r="H12" i="8"/>
  <c r="H42" i="8"/>
  <c r="H11" i="8"/>
  <c r="H13" i="8"/>
  <c r="H17" i="8"/>
  <c r="H35" i="8"/>
  <c r="E33" i="8"/>
  <c r="E34" i="8" s="1"/>
  <c r="F34" i="8" s="1"/>
  <c r="I33" i="8"/>
  <c r="J33" i="8" s="1"/>
  <c r="J59" i="25"/>
  <c r="M59" i="25"/>
  <c r="E59" i="25"/>
  <c r="G59" i="25"/>
  <c r="I59" i="25"/>
  <c r="D31" i="24"/>
  <c r="Q48" i="25"/>
  <c r="C48" i="39"/>
  <c r="D48" i="39" s="1"/>
  <c r="P19" i="25" l="1"/>
  <c r="Q19" i="25" s="1"/>
  <c r="J45" i="28"/>
  <c r="C50" i="40" s="1"/>
  <c r="F38" i="28"/>
  <c r="F41" i="28"/>
  <c r="B169" i="42"/>
  <c r="D14" i="40" s="1"/>
  <c r="H33" i="8"/>
  <c r="C16" i="7"/>
  <c r="E42" i="8" s="1"/>
  <c r="G16" i="7"/>
  <c r="I42" i="8" s="1"/>
  <c r="E16" i="7"/>
  <c r="G42" i="8" s="1"/>
  <c r="M60" i="45"/>
  <c r="M62" i="45" s="1"/>
  <c r="B100" i="42"/>
  <c r="B123" i="42" s="1"/>
  <c r="E100" i="42"/>
  <c r="E123" i="42" s="1"/>
  <c r="I100" i="42"/>
  <c r="I123" i="42" s="1"/>
  <c r="E59" i="39"/>
  <c r="K102" i="42"/>
  <c r="K125" i="42" s="1"/>
  <c r="D100" i="42"/>
  <c r="D123" i="42" s="1"/>
  <c r="J100" i="42"/>
  <c r="J123" i="42" s="1"/>
  <c r="L100" i="42"/>
  <c r="G100" i="42"/>
  <c r="G123" i="42" s="1"/>
  <c r="M59" i="39"/>
  <c r="F100" i="42"/>
  <c r="G59" i="39"/>
  <c r="D59" i="39"/>
  <c r="H59" i="39"/>
  <c r="F59" i="39"/>
  <c r="O59" i="39"/>
  <c r="C59" i="40" s="1"/>
  <c r="G59" i="40" s="1"/>
  <c r="I59" i="39"/>
  <c r="J59" i="39"/>
  <c r="N59" i="39"/>
  <c r="K59" i="39"/>
  <c r="D32" i="4"/>
  <c r="D34" i="4" s="1"/>
  <c r="F11" i="7"/>
  <c r="F24" i="7"/>
  <c r="F23" i="7"/>
  <c r="D24" i="39"/>
  <c r="F13" i="40"/>
  <c r="E7" i="8"/>
  <c r="D9" i="45" s="1"/>
  <c r="F9" i="28"/>
  <c r="C38" i="24"/>
  <c r="AB29" i="41"/>
  <c r="Z19" i="41"/>
  <c r="AA19" i="41" s="1"/>
  <c r="AC19" i="41" s="1"/>
  <c r="B16" i="41"/>
  <c r="N110" i="42"/>
  <c r="AH36" i="41"/>
  <c r="AN37" i="41"/>
  <c r="D102" i="42"/>
  <c r="D125" i="42" s="1"/>
  <c r="K101" i="42"/>
  <c r="K124" i="42" s="1"/>
  <c r="C7" i="7"/>
  <c r="K4" i="35"/>
  <c r="I4" i="39" s="1"/>
  <c r="P27" i="25"/>
  <c r="Q27" i="25" s="1"/>
  <c r="F15" i="7"/>
  <c r="P28" i="39"/>
  <c r="Q28" i="39" s="1"/>
  <c r="P37" i="40"/>
  <c r="Q37" i="40" s="1"/>
  <c r="H14" i="25"/>
  <c r="L14" i="25"/>
  <c r="E14" i="25"/>
  <c r="I14" i="25"/>
  <c r="M14" i="25"/>
  <c r="F14" i="25"/>
  <c r="J14" i="25"/>
  <c r="N14" i="25"/>
  <c r="G14" i="25"/>
  <c r="K14" i="25"/>
  <c r="O14" i="25"/>
  <c r="M63" i="45"/>
  <c r="M64" i="45" s="1"/>
  <c r="M66" i="45" s="1"/>
  <c r="I63" i="45"/>
  <c r="I64" i="45" s="1"/>
  <c r="I66" i="45" s="1"/>
  <c r="J23" i="45"/>
  <c r="D46" i="45" s="1"/>
  <c r="P42" i="40"/>
  <c r="Q42" i="40" s="1"/>
  <c r="P27" i="40"/>
  <c r="Q27" i="40" s="1"/>
  <c r="P36" i="40"/>
  <c r="Q36" i="40" s="1"/>
  <c r="P38" i="40"/>
  <c r="Q38" i="40" s="1"/>
  <c r="P43" i="40"/>
  <c r="Q43" i="40" s="1"/>
  <c r="P39" i="40"/>
  <c r="Q39" i="40" s="1"/>
  <c r="P40" i="40"/>
  <c r="Q40" i="40" s="1"/>
  <c r="P35" i="40"/>
  <c r="Q35" i="40" s="1"/>
  <c r="P28" i="40"/>
  <c r="Q28" i="40" s="1"/>
  <c r="P30" i="40"/>
  <c r="Q30" i="40" s="1"/>
  <c r="P32" i="40"/>
  <c r="Q32" i="40" s="1"/>
  <c r="P34" i="40"/>
  <c r="Q34" i="40" s="1"/>
  <c r="P29" i="40"/>
  <c r="Q29" i="40" s="1"/>
  <c r="P31" i="40"/>
  <c r="Q31" i="40" s="1"/>
  <c r="P33" i="40"/>
  <c r="Q33" i="40" s="1"/>
  <c r="P40" i="39"/>
  <c r="Q40" i="39" s="1"/>
  <c r="P42" i="39"/>
  <c r="Q42" i="39" s="1"/>
  <c r="P43" i="39"/>
  <c r="Q43" i="39" s="1"/>
  <c r="P39" i="39"/>
  <c r="Q39" i="39" s="1"/>
  <c r="P33" i="39"/>
  <c r="Q33" i="39" s="1"/>
  <c r="P37" i="39"/>
  <c r="Q37" i="39" s="1"/>
  <c r="P29" i="39"/>
  <c r="Q29" i="39" s="1"/>
  <c r="P34" i="39"/>
  <c r="Q34" i="39" s="1"/>
  <c r="P30" i="39"/>
  <c r="Q30" i="39" s="1"/>
  <c r="P35" i="39"/>
  <c r="Q35" i="39" s="1"/>
  <c r="P31" i="39"/>
  <c r="Q31" i="39" s="1"/>
  <c r="P32" i="39"/>
  <c r="Q32" i="39" s="1"/>
  <c r="P36" i="39"/>
  <c r="Q36" i="39" s="1"/>
  <c r="P38" i="39"/>
  <c r="Q38" i="39" s="1"/>
  <c r="P43" i="25"/>
  <c r="Q43" i="25" s="1"/>
  <c r="P40" i="25"/>
  <c r="Q40" i="25" s="1"/>
  <c r="P36" i="25"/>
  <c r="Q36" i="25" s="1"/>
  <c r="P42" i="25"/>
  <c r="Q42" i="25" s="1"/>
  <c r="P37" i="25"/>
  <c r="Q37" i="25" s="1"/>
  <c r="C15" i="25"/>
  <c r="C18" i="25" s="1"/>
  <c r="P29" i="25"/>
  <c r="Q29" i="25" s="1"/>
  <c r="P35" i="25"/>
  <c r="Q35" i="25" s="1"/>
  <c r="P28" i="25"/>
  <c r="Q28" i="25" s="1"/>
  <c r="P34" i="25"/>
  <c r="Q34" i="25" s="1"/>
  <c r="P31" i="25"/>
  <c r="Q31" i="25" s="1"/>
  <c r="P33" i="25"/>
  <c r="Q33" i="25" s="1"/>
  <c r="P39" i="25"/>
  <c r="Q39" i="25" s="1"/>
  <c r="P38" i="25"/>
  <c r="Q38" i="25" s="1"/>
  <c r="P30" i="25"/>
  <c r="Q30" i="25" s="1"/>
  <c r="P32" i="25"/>
  <c r="Q32" i="25" s="1"/>
  <c r="D29" i="7"/>
  <c r="E17" i="45"/>
  <c r="F33" i="8"/>
  <c r="E31" i="45"/>
  <c r="F13" i="7"/>
  <c r="F39" i="7"/>
  <c r="F12" i="7"/>
  <c r="F18" i="7"/>
  <c r="E25" i="45"/>
  <c r="E13" i="45"/>
  <c r="D19" i="7"/>
  <c r="F14" i="7"/>
  <c r="F19" i="7"/>
  <c r="F16" i="7"/>
  <c r="F26" i="7"/>
  <c r="F10" i="7"/>
  <c r="F29" i="7"/>
  <c r="F27" i="7"/>
  <c r="F22" i="7"/>
  <c r="F21" i="7"/>
  <c r="F17" i="7"/>
  <c r="O46" i="34"/>
  <c r="E32" i="45"/>
  <c r="E15" i="45"/>
  <c r="D23" i="7"/>
  <c r="H22" i="7"/>
  <c r="D11" i="7"/>
  <c r="D14" i="7"/>
  <c r="D13" i="7"/>
  <c r="D15" i="7"/>
  <c r="D24" i="7"/>
  <c r="H26" i="7"/>
  <c r="D27" i="7"/>
  <c r="D22" i="7"/>
  <c r="E33" i="45"/>
  <c r="E18" i="45"/>
  <c r="H17" i="7"/>
  <c r="D39" i="7"/>
  <c r="D20" i="7"/>
  <c r="D10" i="7"/>
  <c r="D28" i="7"/>
  <c r="D12" i="7"/>
  <c r="D18" i="7"/>
  <c r="D16" i="7"/>
  <c r="D26" i="7"/>
  <c r="D21" i="7"/>
  <c r="E16" i="45"/>
  <c r="H27" i="7"/>
  <c r="H21" i="7"/>
  <c r="H12" i="7"/>
  <c r="H15" i="7"/>
  <c r="A31" i="45"/>
  <c r="F39" i="28"/>
  <c r="P26" i="40"/>
  <c r="M100" i="42"/>
  <c r="M123" i="42" s="1"/>
  <c r="H17" i="41"/>
  <c r="J17" i="41" s="1"/>
  <c r="H18" i="41" s="1"/>
  <c r="K100" i="42"/>
  <c r="K123" i="42" s="1"/>
  <c r="G34" i="8"/>
  <c r="H34" i="8" s="1"/>
  <c r="H14" i="7"/>
  <c r="H23" i="7"/>
  <c r="H13" i="7"/>
  <c r="H19" i="7"/>
  <c r="H39" i="7"/>
  <c r="H29" i="7"/>
  <c r="H24" i="7"/>
  <c r="H11" i="7"/>
  <c r="H10" i="7"/>
  <c r="H20" i="7"/>
  <c r="H16" i="7"/>
  <c r="D25" i="39"/>
  <c r="F123" i="42"/>
  <c r="F28" i="4"/>
  <c r="E32" i="4"/>
  <c r="V17" i="41"/>
  <c r="T18" i="41" s="1"/>
  <c r="M102" i="42"/>
  <c r="M125" i="42" s="1"/>
  <c r="J102" i="42"/>
  <c r="J125" i="42" s="1"/>
  <c r="E101" i="42"/>
  <c r="E124" i="42" s="1"/>
  <c r="C102" i="42"/>
  <c r="C125" i="42" s="1"/>
  <c r="L102" i="42"/>
  <c r="L125" i="42" s="1"/>
  <c r="D101" i="42"/>
  <c r="D124" i="42" s="1"/>
  <c r="B101" i="42"/>
  <c r="N17" i="41"/>
  <c r="P17" i="41" s="1"/>
  <c r="G102" i="42"/>
  <c r="G125" i="42" s="1"/>
  <c r="F102" i="42"/>
  <c r="F125" i="42" s="1"/>
  <c r="H102" i="42"/>
  <c r="H125" i="42" s="1"/>
  <c r="B102" i="42"/>
  <c r="E102" i="42"/>
  <c r="E125" i="42" s="1"/>
  <c r="I102" i="42"/>
  <c r="I125" i="42" s="1"/>
  <c r="AM37" i="41"/>
  <c r="AR17" i="41"/>
  <c r="AS17" i="41"/>
  <c r="AQ18" i="41" s="1"/>
  <c r="N117" i="42"/>
  <c r="B124" i="42"/>
  <c r="C104" i="42"/>
  <c r="E51" i="25" s="1"/>
  <c r="C123" i="42"/>
  <c r="L123" i="42"/>
  <c r="AF22" i="41"/>
  <c r="AG21" i="41"/>
  <c r="AI21" i="41" s="1"/>
  <c r="J101" i="42"/>
  <c r="AI20" i="41"/>
  <c r="H123" i="42"/>
  <c r="I101" i="42"/>
  <c r="I124" i="42" s="1"/>
  <c r="G101" i="42"/>
  <c r="L101" i="42"/>
  <c r="L124" i="42" s="1"/>
  <c r="H101" i="42"/>
  <c r="H124" i="42" s="1"/>
  <c r="F101" i="42"/>
  <c r="M101" i="42"/>
  <c r="M124" i="42" s="1"/>
  <c r="D16" i="41"/>
  <c r="C126" i="42"/>
  <c r="G13" i="25"/>
  <c r="G93" i="42"/>
  <c r="M28" i="42"/>
  <c r="M29" i="42" s="1"/>
  <c r="O26" i="25" s="1"/>
  <c r="I36" i="32"/>
  <c r="I38" i="32" s="1"/>
  <c r="I39" i="32" s="1"/>
  <c r="I40" i="32" s="1"/>
  <c r="I42" i="32" s="1"/>
  <c r="K44" i="32" s="1"/>
  <c r="N39" i="32"/>
  <c r="N40" i="32"/>
  <c r="N42" i="32" s="1"/>
  <c r="P44" i="32" s="1"/>
  <c r="L93" i="42"/>
  <c r="N94" i="42"/>
  <c r="F10" i="4"/>
  <c r="D23" i="45"/>
  <c r="D24" i="45" s="1"/>
  <c r="E24" i="45" s="1"/>
  <c r="C50" i="39"/>
  <c r="D50" i="39" s="1"/>
  <c r="E50" i="39" s="1"/>
  <c r="F50" i="39" s="1"/>
  <c r="G50" i="39" s="1"/>
  <c r="H50" i="39" s="1"/>
  <c r="I50" i="39" s="1"/>
  <c r="J50" i="39" s="1"/>
  <c r="K50" i="39" s="1"/>
  <c r="L50" i="39" s="1"/>
  <c r="M50" i="39" s="1"/>
  <c r="N50" i="39" s="1"/>
  <c r="O50" i="39" s="1"/>
  <c r="F44" i="28"/>
  <c r="F45" i="28" s="1"/>
  <c r="C50" i="25" s="1"/>
  <c r="C38" i="28"/>
  <c r="I44" i="8"/>
  <c r="C133" i="42"/>
  <c r="F13" i="39"/>
  <c r="F47" i="39" s="1"/>
  <c r="C15" i="40"/>
  <c r="C18" i="40" s="1"/>
  <c r="F93" i="42"/>
  <c r="I93" i="42"/>
  <c r="K93" i="42"/>
  <c r="M42" i="36"/>
  <c r="I35" i="8" s="1"/>
  <c r="B93" i="42"/>
  <c r="N93" i="42" s="1"/>
  <c r="N95" i="42"/>
  <c r="J93" i="42"/>
  <c r="E93" i="42"/>
  <c r="M93" i="42"/>
  <c r="C93" i="42"/>
  <c r="AG5" i="36"/>
  <c r="AG8" i="36" s="1"/>
  <c r="M43" i="36"/>
  <c r="M46" i="36" s="1"/>
  <c r="D93" i="42"/>
  <c r="H93" i="42"/>
  <c r="J39" i="35"/>
  <c r="N61" i="42"/>
  <c r="B62" i="42"/>
  <c r="D26" i="39" s="1"/>
  <c r="X22" i="35"/>
  <c r="M39" i="35"/>
  <c r="O39" i="34"/>
  <c r="C27" i="42" s="1"/>
  <c r="C29" i="42"/>
  <c r="E26" i="25" s="1"/>
  <c r="B29" i="42"/>
  <c r="D26" i="25" s="1"/>
  <c r="C24" i="25"/>
  <c r="C52" i="25" s="1"/>
  <c r="I34" i="8"/>
  <c r="J34" i="8" s="1"/>
  <c r="C24" i="40"/>
  <c r="C52" i="40" s="1"/>
  <c r="D15" i="39"/>
  <c r="D18" i="39" s="1"/>
  <c r="P27" i="39"/>
  <c r="Q27" i="39" s="1"/>
  <c r="J59" i="40"/>
  <c r="L59" i="40"/>
  <c r="D25" i="24" l="1"/>
  <c r="D36" i="24"/>
  <c r="D34" i="24"/>
  <c r="D140" i="42"/>
  <c r="F47" i="40"/>
  <c r="G13" i="40"/>
  <c r="H13" i="40" s="1"/>
  <c r="O25" i="25"/>
  <c r="M148" i="42"/>
  <c r="O14" i="39" s="1"/>
  <c r="J25" i="25"/>
  <c r="H148" i="42"/>
  <c r="J14" i="39" s="1"/>
  <c r="E25" i="25"/>
  <c r="C148" i="42"/>
  <c r="E14" i="39" s="1"/>
  <c r="I25" i="25"/>
  <c r="G148" i="42"/>
  <c r="I14" i="39" s="1"/>
  <c r="K25" i="25"/>
  <c r="I148" i="42"/>
  <c r="K14" i="39" s="1"/>
  <c r="F25" i="25"/>
  <c r="D148" i="42"/>
  <c r="F14" i="39" s="1"/>
  <c r="L25" i="25"/>
  <c r="J148" i="42"/>
  <c r="L14" i="39" s="1"/>
  <c r="N25" i="25"/>
  <c r="L148" i="42"/>
  <c r="N14" i="39" s="1"/>
  <c r="G25" i="25"/>
  <c r="E148" i="42"/>
  <c r="G14" i="39" s="1"/>
  <c r="M25" i="25"/>
  <c r="K148" i="42"/>
  <c r="M14" i="39" s="1"/>
  <c r="H25" i="25"/>
  <c r="F148" i="42"/>
  <c r="H14" i="39" s="1"/>
  <c r="N59" i="40"/>
  <c r="O59" i="40"/>
  <c r="I59" i="40"/>
  <c r="D59" i="40"/>
  <c r="E59" i="40"/>
  <c r="K59" i="40"/>
  <c r="F59" i="40"/>
  <c r="E67" i="45"/>
  <c r="F74" i="45" s="1"/>
  <c r="D22" i="24"/>
  <c r="D23" i="24"/>
  <c r="D20" i="24"/>
  <c r="D21" i="24"/>
  <c r="D38" i="24"/>
  <c r="D19" i="24"/>
  <c r="D18" i="24"/>
  <c r="D26" i="24"/>
  <c r="M59" i="40"/>
  <c r="H59" i="40"/>
  <c r="M4" i="35"/>
  <c r="G7" i="8" s="1"/>
  <c r="Z20" i="41"/>
  <c r="K104" i="42"/>
  <c r="M51" i="25" s="1"/>
  <c r="D127" i="42"/>
  <c r="F41" i="25" s="1"/>
  <c r="N125" i="42"/>
  <c r="U16" i="41" s="1"/>
  <c r="W16" i="41" s="1"/>
  <c r="N102" i="42"/>
  <c r="D25" i="25"/>
  <c r="D24" i="25"/>
  <c r="I15" i="25"/>
  <c r="I24" i="25"/>
  <c r="H15" i="25"/>
  <c r="H24" i="25"/>
  <c r="E15" i="25"/>
  <c r="E24" i="25"/>
  <c r="O15" i="25"/>
  <c r="E19" i="39" s="1"/>
  <c r="O24" i="25"/>
  <c r="J15" i="25"/>
  <c r="J24" i="25"/>
  <c r="N15" i="25"/>
  <c r="N24" i="25"/>
  <c r="D15" i="25"/>
  <c r="E18" i="25" s="1"/>
  <c r="E21" i="25" s="1"/>
  <c r="K15" i="25"/>
  <c r="K24" i="25"/>
  <c r="F15" i="25"/>
  <c r="F24" i="25"/>
  <c r="M15" i="25"/>
  <c r="M24" i="25"/>
  <c r="L15" i="25"/>
  <c r="L24" i="25"/>
  <c r="G15" i="25"/>
  <c r="G24" i="25"/>
  <c r="N100" i="42"/>
  <c r="E23" i="45"/>
  <c r="P14" i="25"/>
  <c r="Q14" i="25" s="1"/>
  <c r="B17" i="41"/>
  <c r="F47" i="32"/>
  <c r="F51" i="32" s="1"/>
  <c r="F57" i="32" s="1"/>
  <c r="F58" i="32" s="1"/>
  <c r="D25" i="40"/>
  <c r="D24" i="40"/>
  <c r="F32" i="4"/>
  <c r="E34" i="4"/>
  <c r="AT17" i="41"/>
  <c r="C127" i="42"/>
  <c r="E41" i="25" s="1"/>
  <c r="I104" i="42"/>
  <c r="K51" i="25" s="1"/>
  <c r="V18" i="41"/>
  <c r="T19" i="41" s="1"/>
  <c r="E104" i="42"/>
  <c r="G51" i="25" s="1"/>
  <c r="AA20" i="41"/>
  <c r="AC20" i="41" s="1"/>
  <c r="Z21" i="41"/>
  <c r="D104" i="42"/>
  <c r="F51" i="25" s="1"/>
  <c r="N18" i="41"/>
  <c r="B104" i="42"/>
  <c r="D51" i="25" s="1"/>
  <c r="K109" i="42"/>
  <c r="K132" i="42" s="1"/>
  <c r="I109" i="42"/>
  <c r="I132" i="42" s="1"/>
  <c r="L109" i="42"/>
  <c r="L132" i="42" s="1"/>
  <c r="H109" i="42"/>
  <c r="H132" i="42" s="1"/>
  <c r="F109" i="42"/>
  <c r="F132" i="42" s="1"/>
  <c r="C109" i="42"/>
  <c r="C132" i="42" s="1"/>
  <c r="B109" i="42"/>
  <c r="G109" i="42"/>
  <c r="G132" i="42" s="1"/>
  <c r="J109" i="42"/>
  <c r="J132" i="42" s="1"/>
  <c r="D109" i="42"/>
  <c r="D132" i="42" s="1"/>
  <c r="E109" i="42"/>
  <c r="E132" i="42" s="1"/>
  <c r="M109" i="42"/>
  <c r="M132" i="42" s="1"/>
  <c r="J18" i="41"/>
  <c r="E43" i="8"/>
  <c r="C51" i="25" s="1"/>
  <c r="G124" i="42"/>
  <c r="G104" i="42"/>
  <c r="I51" i="25" s="1"/>
  <c r="L107" i="42"/>
  <c r="K107" i="42"/>
  <c r="F107" i="42"/>
  <c r="C107" i="42"/>
  <c r="I107" i="42"/>
  <c r="H107" i="42"/>
  <c r="G107" i="42"/>
  <c r="D107" i="42"/>
  <c r="M107" i="42"/>
  <c r="E107" i="42"/>
  <c r="D17" i="41"/>
  <c r="G43" i="8" s="1"/>
  <c r="C51" i="39" s="1"/>
  <c r="B107" i="42"/>
  <c r="J107" i="42"/>
  <c r="N123" i="42"/>
  <c r="I16" i="41" s="1"/>
  <c r="B127" i="42"/>
  <c r="D41" i="25" s="1"/>
  <c r="F124" i="42"/>
  <c r="F104" i="42"/>
  <c r="M108" i="42"/>
  <c r="M131" i="42" s="1"/>
  <c r="K108" i="42"/>
  <c r="K131" i="42" s="1"/>
  <c r="H108" i="42"/>
  <c r="H131" i="42" s="1"/>
  <c r="I108" i="42"/>
  <c r="I131" i="42" s="1"/>
  <c r="D108" i="42"/>
  <c r="D131" i="42" s="1"/>
  <c r="B108" i="42"/>
  <c r="C108" i="42"/>
  <c r="C131" i="42" s="1"/>
  <c r="F108" i="42"/>
  <c r="F131" i="42" s="1"/>
  <c r="J108" i="42"/>
  <c r="J131" i="42" s="1"/>
  <c r="G108" i="42"/>
  <c r="G131" i="42" s="1"/>
  <c r="E108" i="42"/>
  <c r="E131" i="42" s="1"/>
  <c r="L108" i="42"/>
  <c r="L131" i="42" s="1"/>
  <c r="M104" i="42"/>
  <c r="O51" i="25" s="1"/>
  <c r="J124" i="42"/>
  <c r="J104" i="42"/>
  <c r="L51" i="25" s="1"/>
  <c r="AG22" i="41"/>
  <c r="AF23" i="41"/>
  <c r="H104" i="42"/>
  <c r="J51" i="25" s="1"/>
  <c r="L104" i="42"/>
  <c r="N51" i="25" s="1"/>
  <c r="N101" i="42"/>
  <c r="AS18" i="41"/>
  <c r="AR18" i="41"/>
  <c r="E126" i="42"/>
  <c r="E127" i="42" s="1"/>
  <c r="G41" i="25" s="1"/>
  <c r="H13" i="25"/>
  <c r="I13" i="25" s="1"/>
  <c r="P50" i="39"/>
  <c r="Q50" i="39" s="1"/>
  <c r="D50" i="25"/>
  <c r="J50" i="25"/>
  <c r="E50" i="40"/>
  <c r="I50" i="40"/>
  <c r="M50" i="40"/>
  <c r="F50" i="40"/>
  <c r="J50" i="40"/>
  <c r="N50" i="40"/>
  <c r="L50" i="40"/>
  <c r="D50" i="40"/>
  <c r="G50" i="40"/>
  <c r="K50" i="40"/>
  <c r="O50" i="40"/>
  <c r="H50" i="40"/>
  <c r="N28" i="42"/>
  <c r="E44" i="8"/>
  <c r="D31" i="45" s="1"/>
  <c r="D43" i="45" s="1"/>
  <c r="G13" i="39"/>
  <c r="D133" i="42"/>
  <c r="D15" i="40"/>
  <c r="C26" i="40"/>
  <c r="Q26" i="40" s="1"/>
  <c r="H14" i="32"/>
  <c r="I36" i="8"/>
  <c r="J36" i="8" s="1"/>
  <c r="P26" i="39"/>
  <c r="N62" i="42"/>
  <c r="M42" i="35"/>
  <c r="G35" i="8" s="1"/>
  <c r="H60" i="42"/>
  <c r="M60" i="42"/>
  <c r="L60" i="42"/>
  <c r="K60" i="42"/>
  <c r="E60" i="42"/>
  <c r="C60" i="42"/>
  <c r="I60" i="42"/>
  <c r="F60" i="42"/>
  <c r="J60" i="42"/>
  <c r="D60" i="42"/>
  <c r="G60" i="42"/>
  <c r="B60" i="42"/>
  <c r="N60" i="42" s="1"/>
  <c r="N29" i="42"/>
  <c r="O42" i="34"/>
  <c r="E35" i="8" s="1"/>
  <c r="J27" i="42"/>
  <c r="G27" i="42"/>
  <c r="E27" i="42"/>
  <c r="H27" i="42"/>
  <c r="I27" i="42"/>
  <c r="L27" i="42"/>
  <c r="D27" i="42"/>
  <c r="M27" i="42"/>
  <c r="F27" i="42"/>
  <c r="K27" i="42"/>
  <c r="B27" i="42"/>
  <c r="N27" i="42" s="1"/>
  <c r="P48" i="39"/>
  <c r="E140" i="42" l="1"/>
  <c r="E7" i="7"/>
  <c r="P14" i="39"/>
  <c r="Q14" i="39" s="1"/>
  <c r="F24" i="39"/>
  <c r="F15" i="39"/>
  <c r="F25" i="39"/>
  <c r="D169" i="42"/>
  <c r="F14" i="40" s="1"/>
  <c r="I25" i="39"/>
  <c r="G169" i="42"/>
  <c r="I14" i="40" s="1"/>
  <c r="I24" i="39"/>
  <c r="I15" i="39"/>
  <c r="H169" i="42"/>
  <c r="J14" i="40" s="1"/>
  <c r="J25" i="39"/>
  <c r="J15" i="39"/>
  <c r="J24" i="39"/>
  <c r="N24" i="39"/>
  <c r="L169" i="42"/>
  <c r="N14" i="40" s="1"/>
  <c r="N25" i="39"/>
  <c r="N15" i="39"/>
  <c r="H15" i="39"/>
  <c r="H24" i="39"/>
  <c r="F169" i="42"/>
  <c r="H14" i="40" s="1"/>
  <c r="H25" i="39"/>
  <c r="G15" i="39"/>
  <c r="G25" i="39"/>
  <c r="E169" i="42"/>
  <c r="G14" i="40" s="1"/>
  <c r="G24" i="39"/>
  <c r="L24" i="39"/>
  <c r="L25" i="39"/>
  <c r="J169" i="42"/>
  <c r="L14" i="40" s="1"/>
  <c r="L15" i="39"/>
  <c r="K15" i="39"/>
  <c r="I169" i="42"/>
  <c r="K14" i="40" s="1"/>
  <c r="K24" i="39"/>
  <c r="K25" i="39"/>
  <c r="C169" i="42"/>
  <c r="E14" i="40" s="1"/>
  <c r="E24" i="39"/>
  <c r="E15" i="39"/>
  <c r="E25" i="39"/>
  <c r="M169" i="42"/>
  <c r="O14" i="40" s="1"/>
  <c r="O25" i="39"/>
  <c r="O24" i="39"/>
  <c r="O15" i="39"/>
  <c r="E19" i="40" s="1"/>
  <c r="M15" i="39"/>
  <c r="M25" i="39"/>
  <c r="K169" i="42"/>
  <c r="M14" i="40" s="1"/>
  <c r="M24" i="39"/>
  <c r="H9" i="28"/>
  <c r="H41" i="28"/>
  <c r="K4" i="36"/>
  <c r="M4" i="36" s="1"/>
  <c r="K4" i="40" s="1"/>
  <c r="K4" i="39"/>
  <c r="B18" i="41"/>
  <c r="K116" i="42"/>
  <c r="K139" i="42" s="1"/>
  <c r="D116" i="42"/>
  <c r="D139" i="42" s="1"/>
  <c r="L116" i="42"/>
  <c r="L139" i="42" s="1"/>
  <c r="I116" i="42"/>
  <c r="I139" i="42" s="1"/>
  <c r="H116" i="42"/>
  <c r="H139" i="42" s="1"/>
  <c r="M116" i="42"/>
  <c r="M139" i="42" s="1"/>
  <c r="C116" i="42"/>
  <c r="C139" i="42" s="1"/>
  <c r="J116" i="42"/>
  <c r="J139" i="42" s="1"/>
  <c r="E116" i="42"/>
  <c r="E139" i="42" s="1"/>
  <c r="N104" i="42"/>
  <c r="I18" i="25"/>
  <c r="I21" i="25" s="1"/>
  <c r="O18" i="25"/>
  <c r="O21" i="25" s="1"/>
  <c r="L18" i="25"/>
  <c r="L21" i="25" s="1"/>
  <c r="J18" i="25"/>
  <c r="J21" i="25" s="1"/>
  <c r="M18" i="25"/>
  <c r="M21" i="25" s="1"/>
  <c r="D18" i="25"/>
  <c r="D21" i="25" s="1"/>
  <c r="G18" i="25"/>
  <c r="G21" i="25" s="1"/>
  <c r="K18" i="25"/>
  <c r="K21" i="25" s="1"/>
  <c r="H18" i="25"/>
  <c r="H21" i="25" s="1"/>
  <c r="N18" i="25"/>
  <c r="N21" i="25" s="1"/>
  <c r="F18" i="25"/>
  <c r="F21" i="25" s="1"/>
  <c r="C19" i="39"/>
  <c r="C21" i="39" s="1"/>
  <c r="P24" i="25"/>
  <c r="Q24" i="25" s="1"/>
  <c r="D19" i="39"/>
  <c r="P19" i="39" s="1"/>
  <c r="P25" i="25"/>
  <c r="Q25" i="25" s="1"/>
  <c r="P15" i="25"/>
  <c r="F23" i="4"/>
  <c r="K24" i="24"/>
  <c r="C6" i="24"/>
  <c r="F34" i="4"/>
  <c r="U19" i="41"/>
  <c r="V19" i="41"/>
  <c r="T20" i="41" s="1"/>
  <c r="Z22" i="41"/>
  <c r="AA21" i="41"/>
  <c r="AC21" i="41" s="1"/>
  <c r="N124" i="42"/>
  <c r="O16" i="41" s="1"/>
  <c r="Q16" i="41" s="1"/>
  <c r="E16" i="41" s="1"/>
  <c r="P18" i="41"/>
  <c r="D115" i="42" s="1"/>
  <c r="D138" i="42" s="1"/>
  <c r="F116" i="42"/>
  <c r="F139" i="42" s="1"/>
  <c r="B116" i="42"/>
  <c r="G116" i="42"/>
  <c r="G139" i="42" s="1"/>
  <c r="B132" i="42"/>
  <c r="N132" i="42" s="1"/>
  <c r="U17" i="41" s="1"/>
  <c r="W17" i="41" s="1"/>
  <c r="N109" i="42"/>
  <c r="AI22" i="41"/>
  <c r="E111" i="42"/>
  <c r="E130" i="42"/>
  <c r="H130" i="42"/>
  <c r="H111" i="42"/>
  <c r="K111" i="42"/>
  <c r="K130" i="42"/>
  <c r="J130" i="42"/>
  <c r="J111" i="42"/>
  <c r="M130" i="42"/>
  <c r="M111" i="42"/>
  <c r="I111" i="42"/>
  <c r="I130" i="42"/>
  <c r="L111" i="42"/>
  <c r="L130" i="42"/>
  <c r="AQ19" i="41"/>
  <c r="N108" i="42"/>
  <c r="B131" i="42"/>
  <c r="N131" i="42" s="1"/>
  <c r="O17" i="41" s="1"/>
  <c r="Q17" i="41" s="1"/>
  <c r="E17" i="41" s="1"/>
  <c r="N107" i="42"/>
  <c r="B111" i="42"/>
  <c r="B130" i="42"/>
  <c r="D111" i="42"/>
  <c r="D130" i="42"/>
  <c r="D134" i="42" s="1"/>
  <c r="F41" i="39" s="1"/>
  <c r="C130" i="42"/>
  <c r="C134" i="42" s="1"/>
  <c r="E41" i="39" s="1"/>
  <c r="C111" i="42"/>
  <c r="C114" i="42"/>
  <c r="B114" i="42"/>
  <c r="K114" i="42"/>
  <c r="H114" i="42"/>
  <c r="E114" i="42"/>
  <c r="L114" i="42"/>
  <c r="I114" i="42"/>
  <c r="G114" i="42"/>
  <c r="J114" i="42"/>
  <c r="D114" i="42"/>
  <c r="M114" i="42"/>
  <c r="F114" i="42"/>
  <c r="AT18" i="41"/>
  <c r="AF24" i="41"/>
  <c r="AG23" i="41"/>
  <c r="AI23" i="41" s="1"/>
  <c r="H51" i="25"/>
  <c r="P51" i="25" s="1"/>
  <c r="Q51" i="25" s="1"/>
  <c r="O104" i="42"/>
  <c r="K16" i="41"/>
  <c r="G111" i="42"/>
  <c r="G130" i="42"/>
  <c r="F111" i="42"/>
  <c r="F130" i="42"/>
  <c r="H19" i="41"/>
  <c r="F126" i="42"/>
  <c r="F127" i="42" s="1"/>
  <c r="H41" i="25" s="1"/>
  <c r="P50" i="40"/>
  <c r="Q50" i="40" s="1"/>
  <c r="E50" i="25"/>
  <c r="K50" i="25"/>
  <c r="I13" i="40"/>
  <c r="I47" i="40" s="1"/>
  <c r="F140" i="42"/>
  <c r="D33" i="45"/>
  <c r="J13" i="25"/>
  <c r="G126" i="42"/>
  <c r="E133" i="42"/>
  <c r="H13" i="39"/>
  <c r="D18" i="40"/>
  <c r="F14" i="32"/>
  <c r="C26" i="39"/>
  <c r="Q26" i="39" s="1"/>
  <c r="G36" i="8"/>
  <c r="H36" i="8" s="1"/>
  <c r="D25" i="45"/>
  <c r="D14" i="32"/>
  <c r="C26" i="25"/>
  <c r="E36" i="8"/>
  <c r="F36" i="8" s="1"/>
  <c r="P26" i="25"/>
  <c r="Q48" i="39"/>
  <c r="C48" i="40"/>
  <c r="D48" i="40" s="1"/>
  <c r="I7" i="8" l="1"/>
  <c r="J41" i="28"/>
  <c r="G7" i="7"/>
  <c r="I4" i="40"/>
  <c r="J9" i="28"/>
  <c r="L18" i="39"/>
  <c r="L21" i="39" s="1"/>
  <c r="O18" i="39"/>
  <c r="O21" i="39" s="1"/>
  <c r="I18" i="39"/>
  <c r="I21" i="39" s="1"/>
  <c r="P24" i="39"/>
  <c r="Q24" i="39" s="1"/>
  <c r="D19" i="40"/>
  <c r="P19" i="40" s="1"/>
  <c r="P14" i="40"/>
  <c r="Q14" i="40" s="1"/>
  <c r="P25" i="39"/>
  <c r="Q25" i="39" s="1"/>
  <c r="P15" i="39"/>
  <c r="M15" i="40"/>
  <c r="M24" i="40"/>
  <c r="M25" i="40"/>
  <c r="E18" i="39"/>
  <c r="G18" i="39"/>
  <c r="G21" i="39" s="1"/>
  <c r="F18" i="39"/>
  <c r="F21" i="39" s="1"/>
  <c r="L15" i="40"/>
  <c r="L25" i="40"/>
  <c r="L24" i="40"/>
  <c r="G25" i="40"/>
  <c r="G24" i="40"/>
  <c r="G15" i="40"/>
  <c r="H15" i="40"/>
  <c r="H25" i="40"/>
  <c r="H24" i="40"/>
  <c r="K15" i="40"/>
  <c r="K24" i="40"/>
  <c r="K25" i="40"/>
  <c r="I15" i="40"/>
  <c r="I25" i="40"/>
  <c r="I24" i="40"/>
  <c r="O15" i="40"/>
  <c r="O25" i="40"/>
  <c r="O24" i="40"/>
  <c r="E15" i="40"/>
  <c r="E25" i="40"/>
  <c r="E24" i="40"/>
  <c r="M18" i="39"/>
  <c r="M21" i="39" s="1"/>
  <c r="J18" i="39"/>
  <c r="J21" i="39" s="1"/>
  <c r="H18" i="39"/>
  <c r="H21" i="39" s="1"/>
  <c r="J15" i="40"/>
  <c r="J24" i="40"/>
  <c r="J25" i="40"/>
  <c r="N18" i="39"/>
  <c r="N21" i="39" s="1"/>
  <c r="K18" i="39"/>
  <c r="K21" i="39" s="1"/>
  <c r="N24" i="40"/>
  <c r="N15" i="40"/>
  <c r="N25" i="40"/>
  <c r="F25" i="40"/>
  <c r="F15" i="40"/>
  <c r="F24" i="40"/>
  <c r="C19" i="40"/>
  <c r="C21" i="40" s="1"/>
  <c r="G115" i="42"/>
  <c r="G138" i="42" s="1"/>
  <c r="B115" i="42"/>
  <c r="C16" i="41"/>
  <c r="C25" i="7" s="1"/>
  <c r="L115" i="42"/>
  <c r="L138" i="42" s="1"/>
  <c r="I115" i="42"/>
  <c r="I138" i="42" s="1"/>
  <c r="N19" i="41"/>
  <c r="B19" i="41" s="1"/>
  <c r="M115" i="42"/>
  <c r="M138" i="42" s="1"/>
  <c r="U20" i="41"/>
  <c r="N116" i="42"/>
  <c r="C115" i="42"/>
  <c r="C138" i="42" s="1"/>
  <c r="V20" i="41"/>
  <c r="T21" i="41" s="1"/>
  <c r="D21" i="39"/>
  <c r="P21" i="25"/>
  <c r="P18" i="25"/>
  <c r="C16" i="24"/>
  <c r="C41" i="24"/>
  <c r="A39" i="24" s="1"/>
  <c r="J115" i="42"/>
  <c r="J138" i="42" s="1"/>
  <c r="E115" i="42"/>
  <c r="E138" i="42" s="1"/>
  <c r="K115" i="42"/>
  <c r="K138" i="42" s="1"/>
  <c r="Z23" i="41"/>
  <c r="AA22" i="41"/>
  <c r="AC22" i="41" s="1"/>
  <c r="B139" i="42"/>
  <c r="N139" i="42" s="1"/>
  <c r="U18" i="41" s="1"/>
  <c r="W18" i="41" s="1"/>
  <c r="N111" i="42"/>
  <c r="D18" i="41"/>
  <c r="I43" i="8" s="1"/>
  <c r="C51" i="40" s="1"/>
  <c r="F115" i="42"/>
  <c r="F138" i="42" s="1"/>
  <c r="H115" i="42"/>
  <c r="H138" i="42" s="1"/>
  <c r="W19" i="41"/>
  <c r="F137" i="42"/>
  <c r="E137" i="42"/>
  <c r="C137" i="42"/>
  <c r="J19" i="41"/>
  <c r="I19" i="41"/>
  <c r="AG24" i="41"/>
  <c r="AI24" i="41" s="1"/>
  <c r="AF25" i="41"/>
  <c r="M137" i="42"/>
  <c r="G137" i="42"/>
  <c r="H137" i="42"/>
  <c r="D137" i="42"/>
  <c r="D141" i="42" s="1"/>
  <c r="F41" i="40" s="1"/>
  <c r="D118" i="42"/>
  <c r="F51" i="40" s="1"/>
  <c r="I137" i="42"/>
  <c r="K137" i="42"/>
  <c r="N130" i="42"/>
  <c r="I17" i="41" s="1"/>
  <c r="B134" i="42"/>
  <c r="D41" i="39" s="1"/>
  <c r="B138" i="42"/>
  <c r="E134" i="42"/>
  <c r="G41" i="39" s="1"/>
  <c r="J137" i="42"/>
  <c r="L137" i="42"/>
  <c r="N114" i="42"/>
  <c r="B137" i="42"/>
  <c r="B118" i="42"/>
  <c r="O111" i="42"/>
  <c r="AR19" i="41"/>
  <c r="AS19" i="41"/>
  <c r="M51" i="39" s="1"/>
  <c r="F50" i="25"/>
  <c r="L50" i="25"/>
  <c r="G140" i="42"/>
  <c r="J13" i="40"/>
  <c r="I13" i="39"/>
  <c r="I47" i="39" s="1"/>
  <c r="F133" i="42"/>
  <c r="F134" i="42" s="1"/>
  <c r="H41" i="39" s="1"/>
  <c r="K13" i="25"/>
  <c r="H126" i="42"/>
  <c r="H127" i="42" s="1"/>
  <c r="J41" i="25" s="1"/>
  <c r="G127" i="42"/>
  <c r="I41" i="25" s="1"/>
  <c r="Q26" i="25"/>
  <c r="D40" i="45"/>
  <c r="D26" i="45"/>
  <c r="E26" i="45" s="1"/>
  <c r="G118" i="42" l="1"/>
  <c r="I51" i="40" s="1"/>
  <c r="D21" i="40"/>
  <c r="N18" i="40"/>
  <c r="N21" i="40" s="1"/>
  <c r="P15" i="40"/>
  <c r="P24" i="40"/>
  <c r="Q24" i="40" s="1"/>
  <c r="P25" i="40"/>
  <c r="Q25" i="40" s="1"/>
  <c r="O18" i="40"/>
  <c r="O21" i="40" s="1"/>
  <c r="M18" i="40"/>
  <c r="M21" i="40" s="1"/>
  <c r="E21" i="39"/>
  <c r="P21" i="39" s="1"/>
  <c r="P18" i="39"/>
  <c r="K18" i="40"/>
  <c r="K21" i="40" s="1"/>
  <c r="J18" i="40"/>
  <c r="J21" i="40" s="1"/>
  <c r="H18" i="40"/>
  <c r="H21" i="40" s="1"/>
  <c r="F18" i="40"/>
  <c r="F21" i="40" s="1"/>
  <c r="G18" i="40"/>
  <c r="G21" i="40" s="1"/>
  <c r="I18" i="40"/>
  <c r="I21" i="40" s="1"/>
  <c r="E18" i="40"/>
  <c r="L18" i="40"/>
  <c r="L21" i="40" s="1"/>
  <c r="L118" i="42"/>
  <c r="N51" i="40" s="1"/>
  <c r="I118" i="42"/>
  <c r="K51" i="40" s="1"/>
  <c r="P19" i="41"/>
  <c r="F141" i="42"/>
  <c r="H41" i="40" s="1"/>
  <c r="F118" i="42"/>
  <c r="H51" i="40" s="1"/>
  <c r="O19" i="41"/>
  <c r="C19" i="41" s="1"/>
  <c r="U21" i="41"/>
  <c r="V21" i="41"/>
  <c r="M118" i="42"/>
  <c r="O51" i="40" s="1"/>
  <c r="C118" i="42"/>
  <c r="E51" i="40" s="1"/>
  <c r="J118" i="42"/>
  <c r="L51" i="40" s="1"/>
  <c r="K118" i="42"/>
  <c r="M51" i="40" s="1"/>
  <c r="C141" i="42"/>
  <c r="E41" i="40" s="1"/>
  <c r="W20" i="41"/>
  <c r="G141" i="42"/>
  <c r="I41" i="40" s="1"/>
  <c r="O51" i="39"/>
  <c r="I51" i="39"/>
  <c r="AQ20" i="41"/>
  <c r="N115" i="42"/>
  <c r="N118" i="42" s="1"/>
  <c r="L51" i="39"/>
  <c r="E118" i="42"/>
  <c r="G51" i="40" s="1"/>
  <c r="Z24" i="41"/>
  <c r="AA23" i="41"/>
  <c r="AC23" i="41" s="1"/>
  <c r="N51" i="39"/>
  <c r="N138" i="42"/>
  <c r="O18" i="41" s="1"/>
  <c r="Q18" i="41" s="1"/>
  <c r="E18" i="41" s="1"/>
  <c r="E51" i="39"/>
  <c r="G51" i="39"/>
  <c r="H118" i="42"/>
  <c r="J51" i="40" s="1"/>
  <c r="E141" i="42"/>
  <c r="G41" i="40" s="1"/>
  <c r="AR20" i="41"/>
  <c r="N137" i="42"/>
  <c r="I18" i="41" s="1"/>
  <c r="B141" i="42"/>
  <c r="D41" i="40" s="1"/>
  <c r="D51" i="39"/>
  <c r="J51" i="39"/>
  <c r="K51" i="39"/>
  <c r="H20" i="41"/>
  <c r="C41" i="25"/>
  <c r="C30" i="7"/>
  <c r="D27" i="45" s="1"/>
  <c r="E27" i="45" s="1"/>
  <c r="D25" i="7"/>
  <c r="AT19" i="41"/>
  <c r="D51" i="40"/>
  <c r="K17" i="41"/>
  <c r="C17" i="41"/>
  <c r="F51" i="39"/>
  <c r="AF26" i="41"/>
  <c r="AG25" i="41"/>
  <c r="AI25" i="41" s="1"/>
  <c r="K19" i="41"/>
  <c r="H51" i="39"/>
  <c r="M50" i="25"/>
  <c r="G50" i="25"/>
  <c r="K13" i="40"/>
  <c r="H140" i="42"/>
  <c r="H141" i="42" s="1"/>
  <c r="J41" i="40" s="1"/>
  <c r="J13" i="39"/>
  <c r="G133" i="42"/>
  <c r="G134" i="42" s="1"/>
  <c r="I41" i="39" s="1"/>
  <c r="L13" i="25"/>
  <c r="I126" i="42"/>
  <c r="I127" i="42" s="1"/>
  <c r="K41" i="25" s="1"/>
  <c r="P48" i="40"/>
  <c r="Q48" i="40" s="1"/>
  <c r="E21" i="40" l="1"/>
  <c r="P21" i="40" s="1"/>
  <c r="P18" i="40"/>
  <c r="Q19" i="41"/>
  <c r="E19" i="41" s="1"/>
  <c r="D19" i="41"/>
  <c r="N20" i="41"/>
  <c r="O20" i="41" s="1"/>
  <c r="W21" i="41"/>
  <c r="T22" i="41"/>
  <c r="V22" i="41" s="1"/>
  <c r="T23" i="41" s="1"/>
  <c r="O118" i="42"/>
  <c r="P51" i="40"/>
  <c r="Q51" i="40" s="1"/>
  <c r="Z25" i="41"/>
  <c r="AA24" i="41"/>
  <c r="AS20" i="41"/>
  <c r="AQ21" i="41" s="1"/>
  <c r="P20" i="41"/>
  <c r="N21" i="41" s="1"/>
  <c r="AF27" i="41"/>
  <c r="AG26" i="41"/>
  <c r="AI26" i="41" s="1"/>
  <c r="J20" i="41"/>
  <c r="H21" i="41" s="1"/>
  <c r="I20" i="41"/>
  <c r="E25" i="7"/>
  <c r="E37" i="8"/>
  <c r="F37" i="8" s="1"/>
  <c r="D30" i="7"/>
  <c r="P51" i="39"/>
  <c r="Q51" i="39" s="1"/>
  <c r="K18" i="41"/>
  <c r="C18" i="41"/>
  <c r="G25" i="7" s="1"/>
  <c r="U22" i="41"/>
  <c r="N50" i="25"/>
  <c r="H50" i="25"/>
  <c r="I140" i="42"/>
  <c r="I141" i="42" s="1"/>
  <c r="K41" i="40" s="1"/>
  <c r="L13" i="40"/>
  <c r="L47" i="40" s="1"/>
  <c r="K13" i="39"/>
  <c r="H133" i="42"/>
  <c r="H134" i="42" s="1"/>
  <c r="M13" i="25"/>
  <c r="J126" i="42"/>
  <c r="B20" i="41" l="1"/>
  <c r="AR21" i="41"/>
  <c r="AS21" i="41"/>
  <c r="AQ22" i="41" s="1"/>
  <c r="AS22" i="41" s="1"/>
  <c r="AQ23" i="41" s="1"/>
  <c r="AT20" i="41"/>
  <c r="AA25" i="41"/>
  <c r="AC25" i="41" s="1"/>
  <c r="Z26" i="41"/>
  <c r="AC24" i="41"/>
  <c r="J21" i="41"/>
  <c r="H22" i="41" s="1"/>
  <c r="I21" i="41"/>
  <c r="B21" i="41"/>
  <c r="D15" i="32"/>
  <c r="D16" i="32" s="1"/>
  <c r="E38" i="8"/>
  <c r="F38" i="8" s="1"/>
  <c r="AG27" i="41"/>
  <c r="AI27" i="41" s="1"/>
  <c r="AF28" i="41"/>
  <c r="P21" i="41"/>
  <c r="N22" i="41" s="1"/>
  <c r="O21" i="41"/>
  <c r="G30" i="7"/>
  <c r="C41" i="40"/>
  <c r="H25" i="7"/>
  <c r="D41" i="45"/>
  <c r="D28" i="45"/>
  <c r="E28" i="45" s="1"/>
  <c r="U23" i="41"/>
  <c r="V23" i="41"/>
  <c r="T24" i="41" s="1"/>
  <c r="D20" i="41"/>
  <c r="Q20" i="41"/>
  <c r="E20" i="41" s="1"/>
  <c r="W22" i="41"/>
  <c r="C41" i="39"/>
  <c r="E30" i="7"/>
  <c r="F25" i="7"/>
  <c r="K20" i="41"/>
  <c r="C20" i="41"/>
  <c r="J41" i="39"/>
  <c r="I50" i="25"/>
  <c r="O50" i="25"/>
  <c r="M13" i="40"/>
  <c r="J140" i="42"/>
  <c r="J141" i="42" s="1"/>
  <c r="L41" i="40" s="1"/>
  <c r="K126" i="42"/>
  <c r="K127" i="42" s="1"/>
  <c r="M41" i="25" s="1"/>
  <c r="N13" i="25"/>
  <c r="J127" i="42"/>
  <c r="L41" i="25" s="1"/>
  <c r="L13" i="39"/>
  <c r="L47" i="39" s="1"/>
  <c r="I133" i="42"/>
  <c r="I134" i="42" s="1"/>
  <c r="K41" i="39" s="1"/>
  <c r="AT21" i="41" l="1"/>
  <c r="AR22" i="41"/>
  <c r="AT22" i="41" s="1"/>
  <c r="Z27" i="41"/>
  <c r="AA27" i="41" s="1"/>
  <c r="AC27" i="41" s="1"/>
  <c r="AA26" i="41"/>
  <c r="AC26" i="41" s="1"/>
  <c r="W23" i="41"/>
  <c r="D21" i="41"/>
  <c r="AR23" i="41"/>
  <c r="AS23" i="41"/>
  <c r="AQ24" i="41" s="1"/>
  <c r="G37" i="8"/>
  <c r="H37" i="8" s="1"/>
  <c r="F30" i="7"/>
  <c r="I37" i="8"/>
  <c r="J37" i="8" s="1"/>
  <c r="H30" i="7"/>
  <c r="AG28" i="41"/>
  <c r="AI28" i="41" s="1"/>
  <c r="AF29" i="41"/>
  <c r="Q21" i="41"/>
  <c r="E21" i="41" s="1"/>
  <c r="V24" i="41"/>
  <c r="T25" i="41" s="1"/>
  <c r="U24" i="41"/>
  <c r="P22" i="41"/>
  <c r="N23" i="41" s="1"/>
  <c r="O22" i="41"/>
  <c r="C35" i="7"/>
  <c r="C34" i="7"/>
  <c r="I22" i="41"/>
  <c r="J22" i="41"/>
  <c r="H23" i="41" s="1"/>
  <c r="B22" i="41"/>
  <c r="D19" i="32"/>
  <c r="E16" i="32" s="1"/>
  <c r="D18" i="32" s="1"/>
  <c r="K21" i="41"/>
  <c r="C21" i="41"/>
  <c r="N13" i="40"/>
  <c r="K140" i="42"/>
  <c r="K141" i="42" s="1"/>
  <c r="M41" i="40" s="1"/>
  <c r="L126" i="42"/>
  <c r="L127" i="42" s="1"/>
  <c r="N41" i="25" s="1"/>
  <c r="O13" i="25"/>
  <c r="J133" i="42"/>
  <c r="J134" i="42" s="1"/>
  <c r="L41" i="39" s="1"/>
  <c r="M13" i="39"/>
  <c r="P50" i="25"/>
  <c r="Q50" i="25" s="1"/>
  <c r="D47" i="25" l="1"/>
  <c r="G47" i="25"/>
  <c r="J47" i="25"/>
  <c r="M47" i="25"/>
  <c r="M52" i="25" s="1"/>
  <c r="N54" i="25" s="1"/>
  <c r="AA29" i="41"/>
  <c r="E14" i="32"/>
  <c r="O47" i="25"/>
  <c r="E15" i="32"/>
  <c r="E12" i="32"/>
  <c r="AC29" i="41"/>
  <c r="U25" i="41"/>
  <c r="V25" i="41"/>
  <c r="T26" i="41" s="1"/>
  <c r="Q22" i="41"/>
  <c r="E22" i="41" s="1"/>
  <c r="H47" i="25"/>
  <c r="D34" i="7"/>
  <c r="E39" i="8"/>
  <c r="K47" i="25"/>
  <c r="E47" i="25"/>
  <c r="E52" i="25" s="1"/>
  <c r="D29" i="45"/>
  <c r="E29" i="45" s="1"/>
  <c r="C36" i="7"/>
  <c r="P23" i="41"/>
  <c r="N24" i="41" s="1"/>
  <c r="O23" i="41"/>
  <c r="F15" i="32"/>
  <c r="F16" i="32" s="1"/>
  <c r="G38" i="8"/>
  <c r="H38" i="8" s="1"/>
  <c r="D22" i="41"/>
  <c r="F47" i="25"/>
  <c r="I47" i="25"/>
  <c r="I52" i="25" s="1"/>
  <c r="J54" i="25" s="1"/>
  <c r="D35" i="7"/>
  <c r="L47" i="25"/>
  <c r="L52" i="25" s="1"/>
  <c r="M54" i="25" s="1"/>
  <c r="H15" i="32"/>
  <c r="H16" i="32" s="1"/>
  <c r="I38" i="8"/>
  <c r="J38" i="8" s="1"/>
  <c r="N47" i="25"/>
  <c r="N52" i="25" s="1"/>
  <c r="O54" i="25" s="1"/>
  <c r="AT23" i="41"/>
  <c r="I23" i="41"/>
  <c r="B23" i="41"/>
  <c r="J23" i="41"/>
  <c r="W24" i="41"/>
  <c r="AF30" i="41"/>
  <c r="AG29" i="41"/>
  <c r="AI29" i="41" s="1"/>
  <c r="AS24" i="41"/>
  <c r="AQ25" i="41" s="1"/>
  <c r="AR24" i="41"/>
  <c r="K22" i="41"/>
  <c r="C22" i="41"/>
  <c r="L140" i="42"/>
  <c r="O13" i="40"/>
  <c r="O47" i="40" s="1"/>
  <c r="K133" i="42"/>
  <c r="K134" i="42" s="1"/>
  <c r="M41" i="39" s="1"/>
  <c r="N13" i="39"/>
  <c r="M126" i="42"/>
  <c r="D23" i="41" l="1"/>
  <c r="M53" i="25"/>
  <c r="J52" i="25"/>
  <c r="K54" i="25" s="1"/>
  <c r="D52" i="25"/>
  <c r="E54" i="25" s="1"/>
  <c r="G52" i="25"/>
  <c r="H54" i="25" s="1"/>
  <c r="E40" i="8"/>
  <c r="F39" i="8"/>
  <c r="H24" i="41"/>
  <c r="B24" i="41" s="1"/>
  <c r="V26" i="41"/>
  <c r="T27" i="41" s="1"/>
  <c r="U26" i="41"/>
  <c r="AS25" i="41"/>
  <c r="AQ26" i="41" s="1"/>
  <c r="AR25" i="41"/>
  <c r="O24" i="41"/>
  <c r="P24" i="41"/>
  <c r="N25" i="41" s="1"/>
  <c r="D42" i="45"/>
  <c r="D30" i="45"/>
  <c r="K23" i="41"/>
  <c r="C23" i="41"/>
  <c r="G34" i="7"/>
  <c r="G35" i="7"/>
  <c r="Q23" i="41"/>
  <c r="E23" i="41" s="1"/>
  <c r="E53" i="25"/>
  <c r="F54" i="25"/>
  <c r="H52" i="25"/>
  <c r="I54" i="25" s="1"/>
  <c r="H19" i="32"/>
  <c r="I16" i="32" s="1"/>
  <c r="H18" i="32" s="1"/>
  <c r="F52" i="25"/>
  <c r="G54" i="25" s="1"/>
  <c r="E34" i="7"/>
  <c r="E35" i="7"/>
  <c r="K52" i="25"/>
  <c r="L54" i="25" s="1"/>
  <c r="I53" i="25"/>
  <c r="P47" i="25"/>
  <c r="AT24" i="41"/>
  <c r="AF31" i="41"/>
  <c r="AG30" i="41"/>
  <c r="AI30" i="41" s="1"/>
  <c r="F19" i="32"/>
  <c r="G16" i="32" s="1"/>
  <c r="F18" i="32" s="1"/>
  <c r="D36" i="7"/>
  <c r="C47" i="25"/>
  <c r="C53" i="25" s="1"/>
  <c r="W25" i="41"/>
  <c r="M140" i="42"/>
  <c r="M141" i="42" s="1"/>
  <c r="O41" i="40" s="1"/>
  <c r="L141" i="42"/>
  <c r="L53" i="25"/>
  <c r="M56" i="25"/>
  <c r="M127" i="42"/>
  <c r="O41" i="25" s="1"/>
  <c r="N126" i="42"/>
  <c r="N127" i="42" s="1"/>
  <c r="N53" i="25"/>
  <c r="N56" i="25" s="1"/>
  <c r="O13" i="39"/>
  <c r="O47" i="39" s="1"/>
  <c r="L133" i="42"/>
  <c r="L134" i="42" s="1"/>
  <c r="N41" i="39" s="1"/>
  <c r="K47" i="40" l="1"/>
  <c r="H47" i="40"/>
  <c r="E47" i="40"/>
  <c r="N47" i="40"/>
  <c r="G47" i="40"/>
  <c r="M47" i="40"/>
  <c r="J47" i="40"/>
  <c r="E47" i="39"/>
  <c r="N47" i="39"/>
  <c r="N52" i="39" s="1"/>
  <c r="O54" i="39" s="1"/>
  <c r="H47" i="39"/>
  <c r="K47" i="39"/>
  <c r="K52" i="39" s="1"/>
  <c r="M47" i="39"/>
  <c r="M52" i="39" s="1"/>
  <c r="N54" i="39" s="1"/>
  <c r="J47" i="39"/>
  <c r="G47" i="39"/>
  <c r="E56" i="25"/>
  <c r="D47" i="40"/>
  <c r="D52" i="40" s="1"/>
  <c r="D53" i="25"/>
  <c r="D56" i="25" s="1"/>
  <c r="D57" i="25" s="1"/>
  <c r="G53" i="25"/>
  <c r="G56" i="25" s="1"/>
  <c r="J53" i="25"/>
  <c r="J56" i="25" s="1"/>
  <c r="D47" i="39"/>
  <c r="D35" i="45"/>
  <c r="D44" i="45" s="1"/>
  <c r="G32" i="45" s="1"/>
  <c r="E30" i="45"/>
  <c r="E45" i="8"/>
  <c r="F45" i="8" s="1"/>
  <c r="F40" i="8"/>
  <c r="I56" i="25"/>
  <c r="P54" i="25"/>
  <c r="J24" i="41"/>
  <c r="D24" i="41" s="1"/>
  <c r="I15" i="32"/>
  <c r="G14" i="32"/>
  <c r="I12" i="32"/>
  <c r="G12" i="32"/>
  <c r="I14" i="32"/>
  <c r="I24" i="41"/>
  <c r="C24" i="41" s="1"/>
  <c r="G15" i="32"/>
  <c r="F34" i="7"/>
  <c r="G39" i="8"/>
  <c r="E36" i="7"/>
  <c r="P25" i="41"/>
  <c r="N26" i="41" s="1"/>
  <c r="O25" i="41"/>
  <c r="L56" i="25"/>
  <c r="Q47" i="25"/>
  <c r="I52" i="39"/>
  <c r="F35" i="7"/>
  <c r="H53" i="25"/>
  <c r="H56" i="25" s="1"/>
  <c r="H35" i="7"/>
  <c r="Q24" i="41"/>
  <c r="E24" i="41" s="1"/>
  <c r="W26" i="41"/>
  <c r="H34" i="7"/>
  <c r="G36" i="7"/>
  <c r="I39" i="8"/>
  <c r="AS26" i="41"/>
  <c r="AQ27" i="41" s="1"/>
  <c r="AR26" i="41"/>
  <c r="U27" i="41"/>
  <c r="V27" i="41"/>
  <c r="T28" i="41" s="1"/>
  <c r="AG31" i="41"/>
  <c r="AI31" i="41" s="1"/>
  <c r="AF32" i="41"/>
  <c r="K53" i="25"/>
  <c r="K56" i="25" s="1"/>
  <c r="F53" i="25"/>
  <c r="F56" i="25" s="1"/>
  <c r="AT25" i="41"/>
  <c r="O52" i="40"/>
  <c r="O53" i="40" s="1"/>
  <c r="N140" i="42"/>
  <c r="N141" i="42" s="1"/>
  <c r="N41" i="40"/>
  <c r="O141" i="42"/>
  <c r="M133" i="42"/>
  <c r="O127" i="42"/>
  <c r="I40" i="8" l="1"/>
  <c r="J39" i="8"/>
  <c r="G40" i="8"/>
  <c r="H39" i="8"/>
  <c r="E57" i="25"/>
  <c r="F57" i="25" s="1"/>
  <c r="G57" i="25" s="1"/>
  <c r="H57" i="25" s="1"/>
  <c r="I57" i="25" s="1"/>
  <c r="J57" i="25" s="1"/>
  <c r="K57" i="25" s="1"/>
  <c r="L57" i="25" s="1"/>
  <c r="M57" i="25" s="1"/>
  <c r="N57" i="25" s="1"/>
  <c r="M53" i="39"/>
  <c r="J52" i="39"/>
  <c r="K54" i="39" s="1"/>
  <c r="J52" i="40"/>
  <c r="K54" i="40" s="1"/>
  <c r="G52" i="39"/>
  <c r="H54" i="39" s="1"/>
  <c r="G52" i="40"/>
  <c r="H54" i="40" s="1"/>
  <c r="D52" i="39"/>
  <c r="E54" i="39" s="1"/>
  <c r="D53" i="40"/>
  <c r="E54" i="40"/>
  <c r="M52" i="40"/>
  <c r="N54" i="40" s="1"/>
  <c r="H25" i="41"/>
  <c r="B25" i="41" s="1"/>
  <c r="E35" i="45"/>
  <c r="K24" i="41"/>
  <c r="P47" i="39"/>
  <c r="AT26" i="41"/>
  <c r="D45" i="45"/>
  <c r="D47" i="45" s="1"/>
  <c r="F73" i="45" s="1"/>
  <c r="H73" i="45" s="1"/>
  <c r="J73" i="45" s="1"/>
  <c r="H36" i="7"/>
  <c r="C47" i="40"/>
  <c r="C53" i="40" s="1"/>
  <c r="I52" i="40"/>
  <c r="J54" i="40" s="1"/>
  <c r="F52" i="39"/>
  <c r="G54" i="39" s="1"/>
  <c r="P26" i="41"/>
  <c r="N27" i="41" s="1"/>
  <c r="O26" i="41"/>
  <c r="P47" i="40"/>
  <c r="H52" i="39"/>
  <c r="I54" i="39" s="1"/>
  <c r="AS27" i="41"/>
  <c r="AQ28" i="41" s="1"/>
  <c r="AR27" i="41"/>
  <c r="H52" i="40"/>
  <c r="I54" i="40" s="1"/>
  <c r="F52" i="40"/>
  <c r="G54" i="40" s="1"/>
  <c r="L52" i="39"/>
  <c r="M54" i="39" s="1"/>
  <c r="Q25" i="41"/>
  <c r="E25" i="41" s="1"/>
  <c r="K53" i="39"/>
  <c r="L54" i="39"/>
  <c r="AG32" i="41"/>
  <c r="AI32" i="41" s="1"/>
  <c r="AF33" i="41"/>
  <c r="U28" i="41"/>
  <c r="V28" i="41"/>
  <c r="T29" i="41" s="1"/>
  <c r="K52" i="40"/>
  <c r="L54" i="40" s="1"/>
  <c r="F36" i="7"/>
  <c r="C47" i="39"/>
  <c r="C53" i="39" s="1"/>
  <c r="E52" i="39"/>
  <c r="F54" i="39" s="1"/>
  <c r="W27" i="41"/>
  <c r="E52" i="40"/>
  <c r="F54" i="40" s="1"/>
  <c r="L52" i="40"/>
  <c r="M54" i="40" s="1"/>
  <c r="I53" i="39"/>
  <c r="J54" i="39"/>
  <c r="N52" i="40"/>
  <c r="N53" i="40" s="1"/>
  <c r="P41" i="40"/>
  <c r="Q41" i="40" s="1"/>
  <c r="M134" i="42"/>
  <c r="O41" i="39" s="1"/>
  <c r="N133" i="42"/>
  <c r="N134" i="42" s="1"/>
  <c r="O52" i="25"/>
  <c r="P41" i="25"/>
  <c r="Q41" i="25" s="1"/>
  <c r="N53" i="39"/>
  <c r="N56" i="39" s="1"/>
  <c r="I45" i="8" l="1"/>
  <c r="J45" i="8" s="1"/>
  <c r="J40" i="8"/>
  <c r="G45" i="8"/>
  <c r="H45" i="8" s="1"/>
  <c r="H40" i="8"/>
  <c r="M56" i="39"/>
  <c r="D60" i="25"/>
  <c r="K56" i="39"/>
  <c r="I25" i="41"/>
  <c r="C25" i="41" s="1"/>
  <c r="M53" i="40"/>
  <c r="M56" i="40" s="1"/>
  <c r="G53" i="40"/>
  <c r="G56" i="40" s="1"/>
  <c r="J53" i="40"/>
  <c r="J56" i="40" s="1"/>
  <c r="G53" i="39"/>
  <c r="G56" i="39" s="1"/>
  <c r="J53" i="39"/>
  <c r="J56" i="39" s="1"/>
  <c r="D53" i="39"/>
  <c r="J25" i="41"/>
  <c r="D25" i="41" s="1"/>
  <c r="Q26" i="41"/>
  <c r="E26" i="41" s="1"/>
  <c r="G60" i="25"/>
  <c r="I53" i="40"/>
  <c r="I56" i="40" s="1"/>
  <c r="H53" i="39"/>
  <c r="H56" i="39" s="1"/>
  <c r="E53" i="40"/>
  <c r="E56" i="40" s="1"/>
  <c r="E53" i="39"/>
  <c r="E56" i="39" s="1"/>
  <c r="K53" i="40"/>
  <c r="K56" i="40" s="1"/>
  <c r="F53" i="39"/>
  <c r="F56" i="39" s="1"/>
  <c r="Q47" i="40"/>
  <c r="J60" i="25"/>
  <c r="I56" i="39"/>
  <c r="L53" i="40"/>
  <c r="L56" i="40" s="1"/>
  <c r="V29" i="41"/>
  <c r="T30" i="41" s="1"/>
  <c r="U29" i="41"/>
  <c r="AS28" i="41"/>
  <c r="AQ29" i="41" s="1"/>
  <c r="AR28" i="41"/>
  <c r="W28" i="41"/>
  <c r="AF34" i="41"/>
  <c r="AG34" i="41" s="1"/>
  <c r="AG33" i="41"/>
  <c r="AI33" i="41" s="1"/>
  <c r="F53" i="40"/>
  <c r="F56" i="40" s="1"/>
  <c r="AT27" i="41"/>
  <c r="Q47" i="39"/>
  <c r="L53" i="39"/>
  <c r="L56" i="39" s="1"/>
  <c r="H53" i="40"/>
  <c r="H56" i="40" s="1"/>
  <c r="O27" i="41"/>
  <c r="P27" i="41"/>
  <c r="N28" i="41" s="1"/>
  <c r="N56" i="40"/>
  <c r="O54" i="40"/>
  <c r="O56" i="40" s="1"/>
  <c r="P52" i="40"/>
  <c r="D54" i="39"/>
  <c r="P52" i="25"/>
  <c r="O134" i="42"/>
  <c r="O53" i="25"/>
  <c r="K25" i="41" l="1"/>
  <c r="H26" i="41"/>
  <c r="B26" i="41" s="1"/>
  <c r="W29" i="41"/>
  <c r="AR29" i="41"/>
  <c r="AS29" i="41"/>
  <c r="AQ30" i="41" s="1"/>
  <c r="P28" i="41"/>
  <c r="N29" i="41" s="1"/>
  <c r="O28" i="41"/>
  <c r="Q27" i="41"/>
  <c r="E27" i="41" s="1"/>
  <c r="P53" i="40"/>
  <c r="V30" i="41"/>
  <c r="T31" i="41" s="1"/>
  <c r="U30" i="41"/>
  <c r="AI34" i="41"/>
  <c r="AI36" i="41" s="1"/>
  <c r="AG36" i="41"/>
  <c r="AT28" i="41"/>
  <c r="P41" i="39"/>
  <c r="Q41" i="39" s="1"/>
  <c r="O52" i="39"/>
  <c r="O56" i="25"/>
  <c r="P53" i="25"/>
  <c r="P54" i="39"/>
  <c r="D56" i="39"/>
  <c r="J26" i="41" l="1"/>
  <c r="D26" i="41" s="1"/>
  <c r="I26" i="41"/>
  <c r="C26" i="41" s="1"/>
  <c r="W30" i="41"/>
  <c r="O29" i="41"/>
  <c r="P29" i="41"/>
  <c r="N30" i="41" s="1"/>
  <c r="U31" i="41"/>
  <c r="V31" i="41"/>
  <c r="T32" i="41" s="1"/>
  <c r="AS30" i="41"/>
  <c r="AQ31" i="41" s="1"/>
  <c r="AR30" i="41"/>
  <c r="Q28" i="41"/>
  <c r="E28" i="41" s="1"/>
  <c r="AT29" i="41"/>
  <c r="D54" i="40"/>
  <c r="P52" i="39"/>
  <c r="P56" i="25"/>
  <c r="O57" i="25"/>
  <c r="O53" i="39"/>
  <c r="H27" i="41" l="1"/>
  <c r="B27" i="41" s="1"/>
  <c r="K26" i="41"/>
  <c r="AT30" i="41"/>
  <c r="Q29" i="41"/>
  <c r="E29" i="41" s="1"/>
  <c r="U32" i="41"/>
  <c r="V32" i="41"/>
  <c r="T33" i="41" s="1"/>
  <c r="AS31" i="41"/>
  <c r="AQ32" i="41" s="1"/>
  <c r="AR31" i="41"/>
  <c r="P30" i="41"/>
  <c r="N31" i="41" s="1"/>
  <c r="O30" i="41"/>
  <c r="W31" i="41"/>
  <c r="D56" i="40"/>
  <c r="P54" i="40"/>
  <c r="C56" i="39"/>
  <c r="M60" i="25"/>
  <c r="O56" i="39"/>
  <c r="P53" i="39"/>
  <c r="J27" i="41" l="1"/>
  <c r="D27" i="41" s="1"/>
  <c r="I27" i="41"/>
  <c r="AT31" i="41"/>
  <c r="W32" i="41"/>
  <c r="Q30" i="41"/>
  <c r="E30" i="41" s="1"/>
  <c r="O31" i="41"/>
  <c r="P31" i="41"/>
  <c r="N32" i="41" s="1"/>
  <c r="AS32" i="41"/>
  <c r="AQ33" i="41" s="1"/>
  <c r="AR32" i="41"/>
  <c r="V33" i="41"/>
  <c r="T34" i="41" s="1"/>
  <c r="U33" i="41"/>
  <c r="P56" i="39"/>
  <c r="D57" i="39"/>
  <c r="H28" i="41" l="1"/>
  <c r="J28" i="41" s="1"/>
  <c r="D28" i="41" s="1"/>
  <c r="C27" i="41"/>
  <c r="K27" i="41"/>
  <c r="W33" i="41"/>
  <c r="AR33" i="41"/>
  <c r="AS33" i="41"/>
  <c r="AQ34" i="41" s="1"/>
  <c r="V34" i="41"/>
  <c r="T35" i="41" s="1"/>
  <c r="U34" i="41"/>
  <c r="O32" i="41"/>
  <c r="P32" i="41"/>
  <c r="N33" i="41" s="1"/>
  <c r="AT32" i="41"/>
  <c r="Q31" i="41"/>
  <c r="E31" i="41" s="1"/>
  <c r="E57" i="39"/>
  <c r="F57" i="39" s="1"/>
  <c r="G57" i="39" s="1"/>
  <c r="H29" i="41" l="1"/>
  <c r="J29" i="41" s="1"/>
  <c r="D29" i="41" s="1"/>
  <c r="B28" i="41"/>
  <c r="I28" i="41"/>
  <c r="AT33" i="41"/>
  <c r="B29" i="41"/>
  <c r="W34" i="41"/>
  <c r="U35" i="41"/>
  <c r="V35" i="41"/>
  <c r="V37" i="41" s="1"/>
  <c r="AR34" i="41"/>
  <c r="AS34" i="41"/>
  <c r="AQ35" i="41" s="1"/>
  <c r="P33" i="41"/>
  <c r="N34" i="41" s="1"/>
  <c r="O33" i="41"/>
  <c r="Q32" i="41"/>
  <c r="E32" i="41" s="1"/>
  <c r="D60" i="39"/>
  <c r="H57" i="39"/>
  <c r="I57" i="39" s="1"/>
  <c r="J57" i="39" s="1"/>
  <c r="I29" i="41" l="1"/>
  <c r="K29" i="41" s="1"/>
  <c r="H30" i="41"/>
  <c r="J30" i="41" s="1"/>
  <c r="D30" i="41" s="1"/>
  <c r="C28" i="41"/>
  <c r="K28" i="41"/>
  <c r="C29" i="41"/>
  <c r="I30" i="41"/>
  <c r="C30" i="41" s="1"/>
  <c r="O34" i="41"/>
  <c r="P34" i="41"/>
  <c r="N35" i="41" s="1"/>
  <c r="AR35" i="41"/>
  <c r="AS35" i="41"/>
  <c r="AS37" i="41" s="1"/>
  <c r="W35" i="41"/>
  <c r="W37" i="41" s="1"/>
  <c r="U37" i="41"/>
  <c r="Q33" i="41"/>
  <c r="E33" i="41" s="1"/>
  <c r="AT34" i="41"/>
  <c r="G60" i="39"/>
  <c r="K57" i="39"/>
  <c r="L57" i="39" s="1"/>
  <c r="M57" i="39" s="1"/>
  <c r="H31" i="41" l="1"/>
  <c r="I31" i="41" s="1"/>
  <c r="B30" i="41"/>
  <c r="K30" i="41"/>
  <c r="B31" i="41"/>
  <c r="Q34" i="41"/>
  <c r="E34" i="41" s="1"/>
  <c r="AT35" i="41"/>
  <c r="AT37" i="41" s="1"/>
  <c r="AR37" i="41"/>
  <c r="C31" i="41"/>
  <c r="O35" i="41"/>
  <c r="P35" i="41"/>
  <c r="P37" i="41" s="1"/>
  <c r="J60" i="39"/>
  <c r="N57" i="39"/>
  <c r="O57" i="39" s="1"/>
  <c r="C56" i="40" s="1"/>
  <c r="J31" i="41" l="1"/>
  <c r="D31" i="41" s="1"/>
  <c r="Q35" i="41"/>
  <c r="O37" i="41"/>
  <c r="M60" i="39"/>
  <c r="D57" i="40"/>
  <c r="P56" i="40"/>
  <c r="Q37" i="41" l="1"/>
  <c r="E35" i="41"/>
  <c r="K31" i="41"/>
  <c r="H32" i="41"/>
  <c r="B32" i="41" s="1"/>
  <c r="E57" i="40"/>
  <c r="F57" i="40" s="1"/>
  <c r="G57" i="40" s="1"/>
  <c r="I32" i="41" l="1"/>
  <c r="C32" i="41" s="1"/>
  <c r="J32" i="41"/>
  <c r="D32" i="41" s="1"/>
  <c r="D60" i="40"/>
  <c r="H57" i="40"/>
  <c r="I57" i="40" s="1"/>
  <c r="J57" i="40" s="1"/>
  <c r="H33" i="41" l="1"/>
  <c r="B33" i="41" s="1"/>
  <c r="K32" i="41"/>
  <c r="I33" i="41"/>
  <c r="C33" i="41" s="1"/>
  <c r="J33" i="41"/>
  <c r="D33" i="41" s="1"/>
  <c r="G60" i="40"/>
  <c r="K57" i="40"/>
  <c r="L57" i="40" s="1"/>
  <c r="M57" i="40" s="1"/>
  <c r="K33" i="41" l="1"/>
  <c r="H34" i="41"/>
  <c r="J34" i="41" s="1"/>
  <c r="D34" i="41" s="1"/>
  <c r="J60" i="40"/>
  <c r="N57" i="40"/>
  <c r="O57" i="40" s="1"/>
  <c r="H35" i="41" l="1"/>
  <c r="B35" i="41" s="1"/>
  <c r="I34" i="41"/>
  <c r="C34" i="41" s="1"/>
  <c r="B34" i="41"/>
  <c r="M60" i="40"/>
  <c r="I35" i="41" l="1"/>
  <c r="J35" i="41"/>
  <c r="D35" i="41" s="1"/>
  <c r="D37" i="41" s="1"/>
  <c r="K34" i="41"/>
  <c r="I37" i="41"/>
  <c r="J37" i="41" l="1"/>
  <c r="K35" i="41"/>
  <c r="E37" i="41" s="1"/>
  <c r="C35" i="41"/>
  <c r="C37" i="41" s="1"/>
  <c r="K37" i="41"/>
</calcChain>
</file>

<file path=xl/comments1.xml><?xml version="1.0" encoding="utf-8"?>
<comments xmlns="http://schemas.openxmlformats.org/spreadsheetml/2006/main">
  <authors>
    <author>Ekkehard Arnold</author>
    <author>Arnold.Ekkehard</author>
    <author>HWK</author>
  </authors>
  <commentList>
    <comment ref="C14" authorId="0" shapeId="0">
      <text>
        <r>
          <rPr>
            <sz val="10"/>
            <color indexed="81"/>
            <rFont val="Arial"/>
            <family val="2"/>
          </rPr>
          <t>Dieser Unternehmensname wird in den Planungsrechnungen übernommen.</t>
        </r>
      </text>
    </comment>
    <comment ref="B15" authorId="1" shapeId="0">
      <text>
        <r>
          <rPr>
            <sz val="10"/>
            <color indexed="81"/>
            <rFont val="Arial"/>
            <family val="2"/>
          </rPr>
          <t>Bitte die geplante Rechtsform in dem Kombinationsfeld auswählen.</t>
        </r>
      </text>
    </comment>
    <comment ref="D16" authorId="2" shapeId="0">
      <text>
        <r>
          <rPr>
            <sz val="10"/>
            <color indexed="81"/>
            <rFont val="Arial"/>
            <family val="2"/>
          </rPr>
          <t>Dieses Datum wird als Beginn Ihres Geschäftsjahres in den Planungsrechnugen übernommen.</t>
        </r>
      </text>
    </comment>
  </commentList>
</comments>
</file>

<file path=xl/comments10.xml><?xml version="1.0" encoding="utf-8"?>
<comments xmlns="http://schemas.openxmlformats.org/spreadsheetml/2006/main">
  <authors>
    <author>HWK</author>
    <author>Arnold</author>
  </authors>
  <commentList>
    <comment ref="E8" authorId="0" shapeId="0">
      <text>
        <r>
          <rPr>
            <sz val="10"/>
            <color indexed="81"/>
            <rFont val="Arial"/>
            <family val="2"/>
          </rPr>
          <t xml:space="preserve">Angaben </t>
        </r>
        <r>
          <rPr>
            <b/>
            <sz val="10"/>
            <color indexed="81"/>
            <rFont val="Arial"/>
            <family val="2"/>
          </rPr>
          <t>ohne</t>
        </r>
        <r>
          <rPr>
            <sz val="10"/>
            <color indexed="81"/>
            <rFont val="Arial"/>
            <family val="2"/>
          </rPr>
          <t xml:space="preserve"> Umsatzsteuer !</t>
        </r>
      </text>
    </comment>
    <comment ref="G8" authorId="0" shapeId="0">
      <text>
        <r>
          <rPr>
            <sz val="10"/>
            <color indexed="81"/>
            <rFont val="Arial"/>
            <family val="2"/>
          </rPr>
          <t xml:space="preserve">Angaben </t>
        </r>
        <r>
          <rPr>
            <b/>
            <sz val="10"/>
            <color indexed="81"/>
            <rFont val="Arial"/>
            <family val="2"/>
          </rPr>
          <t>ohne</t>
        </r>
        <r>
          <rPr>
            <sz val="10"/>
            <color indexed="81"/>
            <rFont val="Arial"/>
            <family val="2"/>
          </rPr>
          <t xml:space="preserve"> Umsatzsteuer !</t>
        </r>
      </text>
    </comment>
    <comment ref="I8" authorId="0" shapeId="0">
      <text>
        <r>
          <rPr>
            <sz val="10"/>
            <color indexed="81"/>
            <rFont val="Arial"/>
            <family val="2"/>
          </rPr>
          <t xml:space="preserve">Angaben </t>
        </r>
        <r>
          <rPr>
            <b/>
            <sz val="10"/>
            <color indexed="81"/>
            <rFont val="Arial"/>
            <family val="2"/>
          </rPr>
          <t>ohne</t>
        </r>
        <r>
          <rPr>
            <sz val="10"/>
            <color indexed="81"/>
            <rFont val="Arial"/>
            <family val="2"/>
          </rPr>
          <t xml:space="preserve"> Umsatzsteuer !</t>
        </r>
      </text>
    </comment>
    <comment ref="D44" authorId="1" shapeId="0">
      <text>
        <r>
          <rPr>
            <sz val="10"/>
            <color indexed="81"/>
            <rFont val="Arial"/>
            <family val="2"/>
          </rPr>
          <t xml:space="preserve">Unternehmerlohn wird nur bei Einzelunternehmen / Personengesellschaften angezeigt; bei Kapitalgesellschaften bereits mit dem Geschäftsführergehalt in den Blättern "Personalkosten" erfasst. </t>
        </r>
      </text>
    </comment>
  </commentList>
</comments>
</file>

<file path=xl/comments11.xml><?xml version="1.0" encoding="utf-8"?>
<comments xmlns="http://schemas.openxmlformats.org/spreadsheetml/2006/main">
  <authors>
    <author>HWK</author>
    <author>Arnold.Ekkehard</author>
    <author>Hemens</author>
    <author xml:space="preserve"> </author>
  </authors>
  <commentList>
    <comment ref="M7" authorId="0" shapeId="0">
      <text>
        <r>
          <rPr>
            <sz val="10"/>
            <color indexed="81"/>
            <rFont val="Arial"/>
            <family val="2"/>
          </rPr>
          <t>Mit den folgenden Planalternativen verschaffen Sie sich mehr Klarkeit darüber, ob und wie Sie Ihre Planumsätze auch erreichen können. 
Davon hängt Ihre Entscheidung ab, ob Sie sich selbständig machen sollten.
Nutzen Sie die für die Abschätzung Ihres Vorhabens passende Umsatzplanung.</t>
        </r>
        <r>
          <rPr>
            <sz val="9"/>
            <color indexed="81"/>
            <rFont val="Tahoma"/>
            <family val="2"/>
          </rPr>
          <t xml:space="preserve">
 </t>
        </r>
      </text>
    </comment>
    <comment ref="C12" authorId="1" shapeId="0">
      <text>
        <r>
          <rPr>
            <b/>
            <sz val="10"/>
            <color indexed="81"/>
            <rFont val="Arial"/>
            <family val="2"/>
          </rPr>
          <t>Nicht</t>
        </r>
        <r>
          <rPr>
            <sz val="10"/>
            <color indexed="81"/>
            <rFont val="Arial"/>
            <family val="2"/>
          </rPr>
          <t xml:space="preserve"> berücksichtigt werden Gründerzuschuß bzw. Einstiegsgeld</t>
        </r>
      </text>
    </comment>
    <comment ref="A18" authorId="2" shapeId="0">
      <text>
        <r>
          <rPr>
            <sz val="10"/>
            <color indexed="81"/>
            <rFont val="Arial"/>
            <family val="2"/>
          </rPr>
          <t>Hier Materianeinsatz</t>
        </r>
        <r>
          <rPr>
            <b/>
            <sz val="10"/>
            <color indexed="81"/>
            <rFont val="Arial"/>
            <family val="2"/>
          </rPr>
          <t xml:space="preserve"> inkl. Fremdleistungen.</t>
        </r>
        <r>
          <rPr>
            <sz val="10"/>
            <color indexed="81"/>
            <rFont val="Arial"/>
            <family val="2"/>
          </rPr>
          <t xml:space="preserve">
Bitte Quote in % zum Nettoumsatz angeben, z.B. branchenübliche Quote.</t>
        </r>
      </text>
    </comment>
    <comment ref="E18" authorId="2" shapeId="0">
      <text>
        <r>
          <rPr>
            <sz val="10"/>
            <color indexed="81"/>
            <rFont val="Arial"/>
            <family val="2"/>
          </rPr>
          <t>Bitte Quote in % zum Nettoumsatz angeben, z.B. branchenübliche Quote.</t>
        </r>
      </text>
    </comment>
    <comment ref="G18" authorId="2" shapeId="0">
      <text>
        <r>
          <rPr>
            <sz val="10"/>
            <color indexed="81"/>
            <rFont val="Arial"/>
            <family val="2"/>
          </rPr>
          <t>Bitte Quote in % zum Nettoumsatz angeben, z.B. branchenübliche Quote.</t>
        </r>
      </text>
    </comment>
    <comment ref="I18" authorId="2" shapeId="0">
      <text>
        <r>
          <rPr>
            <sz val="10"/>
            <color indexed="81"/>
            <rFont val="Arial"/>
            <family val="2"/>
          </rPr>
          <t>Bitte Quote in % zum Nettoumsatz angeben, z.B. branchenübliche Quote</t>
        </r>
      </text>
    </comment>
    <comment ref="D19" authorId="0" shapeId="0">
      <text>
        <r>
          <rPr>
            <sz val="10"/>
            <color indexed="81"/>
            <rFont val="Arial"/>
            <family val="2"/>
          </rPr>
          <t>Gerundeter Wert</t>
        </r>
      </text>
    </comment>
    <comment ref="F19" authorId="0" shapeId="0">
      <text>
        <r>
          <rPr>
            <sz val="10"/>
            <color indexed="81"/>
            <rFont val="Arial"/>
            <family val="2"/>
          </rPr>
          <t>Gerundeter Wert</t>
        </r>
      </text>
    </comment>
    <comment ref="H19" authorId="0" shapeId="0">
      <text>
        <r>
          <rPr>
            <sz val="10"/>
            <color indexed="81"/>
            <rFont val="Arial"/>
            <family val="2"/>
          </rPr>
          <t>Gerundeter Wert</t>
        </r>
      </text>
    </comment>
    <comment ref="A31" authorId="1" shapeId="0">
      <text>
        <r>
          <rPr>
            <sz val="10"/>
            <color indexed="81"/>
            <rFont val="Arial"/>
            <family val="2"/>
          </rPr>
          <t>Es wird eine 5-Tage-Woche unterstellt. Abweichende Tagesarbeitszeit bitte eintragen.</t>
        </r>
      </text>
    </comment>
    <comment ref="A49" authorId="3" shapeId="0">
      <text>
        <r>
          <rPr>
            <sz val="10"/>
            <color indexed="81"/>
            <rFont val="Arial"/>
            <family val="2"/>
          </rPr>
          <t>Der Materialeinsatz wird  als - branchenüblicher -%-Wert des Gesamtumsatzes eingegeben.</t>
        </r>
      </text>
    </comment>
    <comment ref="A50" authorId="3" shapeId="0">
      <text>
        <r>
          <rPr>
            <sz val="10"/>
            <color indexed="81"/>
            <rFont val="Arial"/>
            <family val="2"/>
          </rPr>
          <t>Aufschlag auf den Materfialeinsatz zur Deckung der Beschaffungsgemeinkosten sowie eines anteiligen Gewinns.</t>
        </r>
      </text>
    </comment>
    <comment ref="A78" authorId="3" shapeId="0">
      <text>
        <r>
          <rPr>
            <sz val="10"/>
            <color indexed="81"/>
            <rFont val="Arial"/>
            <family val="2"/>
          </rPr>
          <t xml:space="preserve">In diesem Tabellenbereich können Sie anhand der von Ihnen erwarteten Kunden pro Tag den möglichen Jahresumsatz (incl. MWSt) ermitteln. </t>
        </r>
      </text>
    </comment>
    <comment ref="A86" authorId="3" shapeId="0">
      <text>
        <r>
          <rPr>
            <sz val="10"/>
            <color indexed="81"/>
            <rFont val="Arial"/>
            <family val="2"/>
          </rPr>
          <t>In diesem Tabellenbereich werden anhand des im Blatt Rentabilität ermittelten Netto - Mindestumsatzes für das 1. Geschäftsjahr der Bruttoumsatz (incl. MWSt)  und dann die notwendigen Kunden pro Tag ermittelt.
Diese sind dann mit den erwateten Kunden pro Tag aus dem oberen Tabellenbereich zu vergleichen.</t>
        </r>
      </text>
    </comment>
    <comment ref="N87" authorId="0" shapeId="0">
      <text>
        <r>
          <rPr>
            <sz val="10"/>
            <color indexed="81"/>
            <rFont val="Arial"/>
            <family val="2"/>
          </rPr>
          <t xml:space="preserve">Hinweis: In dieser Hilfstabelle werden  in der Regel nur einige Umsatzbeispiele erfasst;  die Summe dieser Bereiche ist von daher kleiner als 100%. </t>
        </r>
      </text>
    </comment>
    <comment ref="C113" authorId="0" shapeId="0">
      <text>
        <r>
          <rPr>
            <sz val="9"/>
            <color indexed="81"/>
            <rFont val="Arial"/>
            <family val="2"/>
          </rPr>
          <t>Je nach betrachteter Zeitperiode bitte eingeben:
Jahr
Monat 
Woche 
Tag</t>
        </r>
      </text>
    </comment>
  </commentList>
</comments>
</file>

<file path=xl/comments12.xml><?xml version="1.0" encoding="utf-8"?>
<comments xmlns="http://schemas.openxmlformats.org/spreadsheetml/2006/main">
  <authors>
    <author>Arnold.Ekkehard</author>
    <author>HWK</author>
    <author>Arnold</author>
    <author xml:space="preserve"> </author>
  </authors>
  <commentList>
    <comment ref="E8" authorId="0" shapeId="0">
      <text>
        <r>
          <rPr>
            <sz val="9"/>
            <color indexed="81"/>
            <rFont val="Tahoma"/>
            <family val="2"/>
          </rPr>
          <t>Bitte eingeben:
1 - für das erste Geschäftsjahr
2 - für das zweite Geschäftsjahr
3 - für das dritte Geschätsjahr
Entsprechend werden jeweils die vorher ermittelten Werte übernommen.</t>
        </r>
      </text>
    </comment>
    <comment ref="D10" authorId="1" shapeId="0">
      <text>
        <r>
          <rPr>
            <sz val="10"/>
            <color indexed="81"/>
            <rFont val="Arial"/>
            <family val="2"/>
          </rPr>
          <t xml:space="preserve">Angaben </t>
        </r>
        <r>
          <rPr>
            <b/>
            <sz val="10"/>
            <color indexed="81"/>
            <rFont val="Arial"/>
            <family val="2"/>
          </rPr>
          <t>ohne</t>
        </r>
        <r>
          <rPr>
            <sz val="10"/>
            <color indexed="81"/>
            <rFont val="Arial"/>
            <family val="2"/>
          </rPr>
          <t xml:space="preserve"> Umsatzsteuer !</t>
        </r>
        <r>
          <rPr>
            <sz val="8"/>
            <color indexed="81"/>
            <rFont val="Tahoma"/>
            <family val="2"/>
          </rPr>
          <t xml:space="preserve">
</t>
        </r>
      </text>
    </comment>
    <comment ref="J23" authorId="0" shapeId="0">
      <text>
        <r>
          <rPr>
            <sz val="10"/>
            <color indexed="81"/>
            <rFont val="Arial"/>
            <family val="2"/>
          </rPr>
          <t>Diese Aufschläge werden - kostenmindernd  - bei der Ermittlung der über den Stundenkostensatz abzurechnenden Kosten einbezogen.</t>
        </r>
      </text>
    </comment>
    <comment ref="C31" authorId="2" shapeId="0">
      <text>
        <r>
          <rPr>
            <sz val="10"/>
            <color indexed="81"/>
            <rFont val="Arial"/>
            <family val="2"/>
          </rPr>
          <t>Unternehmerlohn wird nur bei Einzelunternehmen/ Personengesellschaften angezeigt;  bei Kapitalgesellschaften ist das in den Personalkosten erfasste Gschäftsführergehalt ggf. zu korrigieren.</t>
        </r>
      </text>
    </comment>
    <comment ref="C32" authorId="0" shapeId="0">
      <text>
        <r>
          <rPr>
            <sz val="10"/>
            <color indexed="81"/>
            <rFont val="Arial"/>
            <family val="2"/>
          </rPr>
          <t>Hier können z.B. erfasst werden:
- Kalkulatorische Miete</t>
        </r>
        <r>
          <rPr>
            <sz val="9"/>
            <color indexed="81"/>
            <rFont val="Tahoma"/>
            <family val="2"/>
          </rPr>
          <t xml:space="preserve">
</t>
        </r>
        <r>
          <rPr>
            <sz val="10"/>
            <color indexed="81"/>
            <rFont val="Arial"/>
            <family val="2"/>
          </rPr>
          <t>- Kalulatorische Personalkosten Lebenspartner
- Geplante Gewinnmarge
- ...</t>
        </r>
      </text>
    </comment>
    <comment ref="B55" authorId="0" shapeId="0">
      <text>
        <r>
          <rPr>
            <sz val="10"/>
            <color indexed="81"/>
            <rFont val="Arial"/>
            <family val="2"/>
          </rPr>
          <t>Es wird eine 5-Tage-Woche unterstellt.</t>
        </r>
      </text>
    </comment>
    <comment ref="J71" authorId="0" shapeId="0">
      <text>
        <r>
          <rPr>
            <sz val="10"/>
            <color indexed="81"/>
            <rFont val="Arial"/>
            <family val="2"/>
          </rPr>
          <t>Hier bitte den aktuellen MWSt-Satz eingeben, um einen "Brutto" - Wert zu ermitteln.
- So kann eine Vergleichbarkeit mit dem "am Markt" erzielbaren Stundenverrechnungsatz erreicht werden.</t>
        </r>
      </text>
    </comment>
    <comment ref="Y76" authorId="3" shapeId="0">
      <text>
        <r>
          <rPr>
            <sz val="10"/>
            <color indexed="81"/>
            <rFont val="Arial"/>
            <family val="2"/>
          </rPr>
          <t>In diesem Tabellenbereich werden anhand des im Blatt Rentabilität ermittelten Netto - Mindestumsatzes für das 1. Geschäftsjahr der Bruttoumsatz (incl. MWSt)  und dann die notwendigen Kunden pro Tag ermittelt.
Diese sind dann mit den erwateten Kunden pro Tag aus dem oberen Tabellenbereich zu vergleichen.</t>
        </r>
      </text>
    </comment>
    <comment ref="J89" authorId="0" shapeId="0">
      <text>
        <r>
          <rPr>
            <sz val="10"/>
            <color indexed="81"/>
            <rFont val="Arial"/>
            <family val="2"/>
          </rPr>
          <t>Bitte  den  "am Markt" erzielten - Brutto Stundenverrechnungssatz  eingeben.</t>
        </r>
      </text>
    </comment>
    <comment ref="AA108" authorId="1" shapeId="0">
      <text>
        <r>
          <rPr>
            <sz val="9"/>
            <color indexed="81"/>
            <rFont val="Arial"/>
            <family val="2"/>
          </rPr>
          <t>Je nach betrachteter Zeitperiode bitte eingeben:
Jahr
Monat 
Woche 
Tag</t>
        </r>
      </text>
    </comment>
  </commentList>
</comments>
</file>

<file path=xl/comments13.xml><?xml version="1.0" encoding="utf-8"?>
<comments xmlns="http://schemas.openxmlformats.org/spreadsheetml/2006/main">
  <authors>
    <author>Hemens</author>
    <author>HWK</author>
    <author>Arnold.Ekkehard</author>
    <author>Ekkehard Arnold</author>
    <author xml:space="preserve"> </author>
    <author>Ingrid</author>
  </authors>
  <commentList>
    <comment ref="B7" authorId="0" shapeId="0">
      <text>
        <r>
          <rPr>
            <sz val="10"/>
            <color indexed="81"/>
            <rFont val="Arial"/>
            <family val="2"/>
          </rPr>
          <t>Erfolgen Ihre Umsätze regelmäßig gegen Barzahlung, entstehen im ersten Monat  100% Zahlungeingänge. Wenn Sie Rechnungen schreiben, müssen Sie mit verzögertem Zahlngseingang rechnen. Bitte schätzen  Sie  die Verteilung des Zahlungseingangs auf drei Monate.</t>
        </r>
      </text>
    </comment>
    <comment ref="D13" authorId="0" shapeId="0">
      <text>
        <r>
          <rPr>
            <sz val="10"/>
            <color indexed="81"/>
            <rFont val="Arial"/>
            <family val="2"/>
          </rPr>
          <t>Der Anfangsmonat wird auf der Startseite festgelegt.</t>
        </r>
      </text>
    </comment>
    <comment ref="P13" authorId="1" shapeId="0">
      <text>
        <r>
          <rPr>
            <sz val="10"/>
            <color indexed="81"/>
            <rFont val="Arial"/>
            <family val="2"/>
          </rPr>
          <t>Hier wird die  Summe der Monatswerte erfasst. Diese Summe muss mit den Soll-Werten in Spalte C übereinstimmen.</t>
        </r>
        <r>
          <rPr>
            <sz val="8"/>
            <color indexed="81"/>
            <rFont val="Arial"/>
            <family val="2"/>
          </rPr>
          <t xml:space="preserve">
</t>
        </r>
      </text>
    </comment>
    <comment ref="A14" authorId="0" shapeId="0">
      <text>
        <r>
          <rPr>
            <sz val="10"/>
            <color indexed="81"/>
            <rFont val="Arial"/>
            <family val="2"/>
          </rPr>
          <t xml:space="preserve">Bei der Verteilung des Jahresumsatzes auf die einzelnen Monate sollten saisonale und sonstige  Schwankungen berücksichtigt werden. </t>
        </r>
      </text>
    </comment>
    <comment ref="A15" authorId="0" shapeId="0">
      <text>
        <r>
          <rPr>
            <sz val="10"/>
            <color indexed="81"/>
            <rFont val="Arial"/>
            <family val="2"/>
          </rPr>
          <t>Besteuerung nach vereinbarten Entgelten (Soll - Besteuerung).</t>
        </r>
      </text>
    </comment>
    <comment ref="A18" authorId="0" shapeId="0">
      <text>
        <r>
          <rPr>
            <sz val="10"/>
            <color indexed="81"/>
            <rFont val="Arial"/>
            <family val="2"/>
          </rPr>
          <t>Die  Einzahlungen hängen ab von den oben angegebenen  Zahlungszielen.</t>
        </r>
      </text>
    </comment>
    <comment ref="A19" authorId="0" shapeId="0">
      <text>
        <r>
          <rPr>
            <sz val="10"/>
            <color indexed="81"/>
            <rFont val="Arial"/>
            <family val="2"/>
          </rPr>
          <t>z.B. Darlehen, private Einlagen.</t>
        </r>
      </text>
    </comment>
    <comment ref="C19" authorId="2" shapeId="0">
      <text>
        <r>
          <rPr>
            <sz val="10"/>
            <color indexed="81"/>
            <rFont val="Arial"/>
            <family val="2"/>
          </rPr>
          <t>Erfasst werden aus Blatt: Finanzierung  die Bareinlage, C11 und die Darlehen, C26.</t>
        </r>
        <r>
          <rPr>
            <sz val="9"/>
            <color indexed="81"/>
            <rFont val="Tahoma"/>
            <family val="2"/>
          </rPr>
          <t xml:space="preserve">
</t>
        </r>
      </text>
    </comment>
    <comment ref="A24" authorId="0" shapeId="0">
      <text>
        <r>
          <rPr>
            <sz val="10"/>
            <color indexed="81"/>
            <rFont val="Arial"/>
            <family val="2"/>
          </rPr>
          <t>Ggf. abweichenden Monat der Zahlung  berücksichtigen.</t>
        </r>
      </text>
    </comment>
    <comment ref="B24" authorId="2" shapeId="0">
      <text>
        <r>
          <rPr>
            <sz val="10"/>
            <color indexed="81"/>
            <rFont val="Arial"/>
            <family val="2"/>
          </rPr>
          <t>"Ja" bedeutet: Vorsteuer wird in Zeile 48 erfasst, und bei der Ermittlung der USt - Zahllast  in Zeile 50 berücksichtigt.</t>
        </r>
      </text>
    </comment>
    <comment ref="B29" authorId="3" shapeId="0">
      <text>
        <r>
          <rPr>
            <sz val="10"/>
            <color indexed="81"/>
            <rFont val="Arial"/>
            <family val="2"/>
          </rPr>
          <t>Die Versicherungssteuer kann nicht als Vortsteuer abgezogen werden.</t>
        </r>
      </text>
    </comment>
    <comment ref="C49" authorId="4" shapeId="0">
      <text>
        <r>
          <rPr>
            <sz val="10"/>
            <color indexed="81"/>
            <rFont val="Arial"/>
            <family val="2"/>
          </rPr>
          <t>Überprüfe und ergänze ggf. die vorgeschlagenen Übernahmen aus dem Blatt:  Kapitalbedarf 
(Felder C20 + C22 + C23)</t>
        </r>
      </text>
    </comment>
    <comment ref="A50" authorId="0" shapeId="0">
      <text>
        <r>
          <rPr>
            <sz val="10"/>
            <color indexed="81"/>
            <rFont val="Arial"/>
            <family val="2"/>
          </rPr>
          <t xml:space="preserve">Übernommen wird der "notwendige Unternehmerlohn" aus dem Blatt: Unternehmerlohn, Zeile 40.
Dies gilt nicht für: die Rechtsformen: GmbH, UG (haftungsbeschränkt), Ltd. </t>
        </r>
      </text>
    </comment>
    <comment ref="D54" authorId="5" shapeId="0">
      <text>
        <r>
          <rPr>
            <sz val="12"/>
            <color indexed="81"/>
            <rFont val="Arial"/>
            <family val="2"/>
          </rPr>
          <t>Hier kann USt -Zahllast aus Vormonat eingetragen werden.</t>
        </r>
      </text>
    </comment>
    <comment ref="C56" authorId="4" shapeId="0">
      <text>
        <r>
          <rPr>
            <sz val="12"/>
            <color indexed="81"/>
            <rFont val="Arial"/>
            <family val="2"/>
          </rPr>
          <t>bestehender Kontokorrent;  wird vom Blatt Finanzierung,  Feld C29, übernommen.</t>
        </r>
      </text>
    </comment>
    <comment ref="C59" authorId="2" shapeId="0">
      <text>
        <r>
          <rPr>
            <sz val="12"/>
            <color indexed="81"/>
            <rFont val="Arial"/>
            <family val="2"/>
          </rPr>
          <t>Kreditrahmen kann hier unabhängig von dem im Blatt Finanzierung  ermittelten Kurzfristigen Fremdkapital, Feld C30, eingegeben werden.</t>
        </r>
      </text>
    </comment>
  </commentList>
</comments>
</file>

<file path=xl/comments14.xml><?xml version="1.0" encoding="utf-8"?>
<comments xmlns="http://schemas.openxmlformats.org/spreadsheetml/2006/main">
  <authors>
    <author>HWK</author>
    <author>Hemens</author>
    <author>Ekkehard Arnold</author>
    <author xml:space="preserve"> </author>
  </authors>
  <commentList>
    <comment ref="G6" authorId="0" shapeId="0">
      <text>
        <r>
          <rPr>
            <sz val="10"/>
            <color indexed="81"/>
            <rFont val="Arial"/>
            <family val="2"/>
          </rPr>
          <t>Zahlungsziele und Steuersätze aus Liquiditätsplan 1. Jahr übernommen.</t>
        </r>
      </text>
    </comment>
    <comment ref="D13" authorId="1" shapeId="0">
      <text>
        <r>
          <rPr>
            <sz val="10"/>
            <color indexed="81"/>
            <rFont val="Arial"/>
            <family val="2"/>
          </rPr>
          <t>Der Anfangsmonat wird auf der Startseite festgelegt.</t>
        </r>
      </text>
    </comment>
    <comment ref="A14" authorId="1" shapeId="0">
      <text>
        <r>
          <rPr>
            <sz val="10"/>
            <color indexed="81"/>
            <rFont val="Arial"/>
            <family val="2"/>
          </rPr>
          <t xml:space="preserve">Bei der Verteilung des Jahresumsatzes auf die einzelnen Monate sollten saisonale und sonstige  Schwankungen berücksichtigt werden. </t>
        </r>
      </text>
    </comment>
    <comment ref="A15" authorId="1" shapeId="0">
      <text>
        <r>
          <rPr>
            <sz val="10"/>
            <color indexed="81"/>
            <rFont val="Arial"/>
            <family val="2"/>
          </rPr>
          <t>Besteuerung nach vereinbarten Entgelten (Soll - Besteuerung).</t>
        </r>
      </text>
    </comment>
    <comment ref="A19" authorId="1" shapeId="0">
      <text>
        <r>
          <rPr>
            <sz val="10"/>
            <color indexed="81"/>
            <rFont val="Arial"/>
            <family val="2"/>
          </rPr>
          <t>Einzahlungen aus den letzten beiden Monaten des 1.  Geschäftsjahres.</t>
        </r>
      </text>
    </comment>
    <comment ref="A24" authorId="1" shapeId="0">
      <text>
        <r>
          <rPr>
            <sz val="10"/>
            <color indexed="81"/>
            <rFont val="Arial"/>
            <family val="2"/>
          </rPr>
          <t>Datum der Zahlung ist zu berücksichtigen.</t>
        </r>
      </text>
    </comment>
    <comment ref="B29" authorId="2" shapeId="0">
      <text>
        <r>
          <rPr>
            <sz val="10"/>
            <color indexed="81"/>
            <rFont val="Arial"/>
            <family val="2"/>
          </rPr>
          <t>Die Versicherungssteuer kann nicht als Vorsteuer abgezogen werden.</t>
        </r>
      </text>
    </comment>
    <comment ref="C51" authorId="3" shapeId="0">
      <text>
        <r>
          <rPr>
            <sz val="10"/>
            <color indexed="81"/>
            <rFont val="Arial"/>
            <family val="2"/>
          </rPr>
          <t>Auf 100 EUR gerundet.</t>
        </r>
      </text>
    </comment>
    <comment ref="D54" authorId="0" shapeId="0">
      <text>
        <r>
          <rPr>
            <sz val="10"/>
            <color indexed="81"/>
            <rFont val="Arial"/>
            <family val="2"/>
          </rPr>
          <t>Ermittelt vom lezten Monat des 1.  Geschäftsjahres.</t>
        </r>
      </text>
    </comment>
    <comment ref="C56" authorId="0" shapeId="0">
      <text>
        <r>
          <rPr>
            <sz val="10"/>
            <color indexed="81"/>
            <rFont val="Arial"/>
            <family val="2"/>
          </rPr>
          <t>Wert aus Liquiditäsplan 1. Jahr übernommen.</t>
        </r>
      </text>
    </comment>
  </commentList>
</comments>
</file>

<file path=xl/comments15.xml><?xml version="1.0" encoding="utf-8"?>
<comments xmlns="http://schemas.openxmlformats.org/spreadsheetml/2006/main">
  <authors>
    <author>HWK</author>
    <author>Hemens</author>
    <author>Ekkehard Arnold</author>
    <author xml:space="preserve"> </author>
  </authors>
  <commentList>
    <comment ref="G6" authorId="0" shapeId="0">
      <text>
        <r>
          <rPr>
            <sz val="10"/>
            <color indexed="81"/>
            <rFont val="Arial"/>
            <family val="2"/>
          </rPr>
          <t>Zahlungsziele und Steuersätze aus Liquiditätsplan 1. Jahr übernommen.</t>
        </r>
      </text>
    </comment>
    <comment ref="D13" authorId="1" shapeId="0">
      <text>
        <r>
          <rPr>
            <sz val="10"/>
            <color indexed="81"/>
            <rFont val="Arial"/>
            <family val="2"/>
          </rPr>
          <t>Der Anfangsmonat wird auf der Startseite festgelegt.</t>
        </r>
      </text>
    </comment>
    <comment ref="A14" authorId="1" shapeId="0">
      <text>
        <r>
          <rPr>
            <sz val="10"/>
            <color indexed="81"/>
            <rFont val="Arial"/>
            <family val="2"/>
          </rPr>
          <t xml:space="preserve">Bei der Verteilung des Jahresumsatzes auf die einzelnen Monate sollten saisonale und sonstige  Schwankungen berücksichtigt werden. </t>
        </r>
      </text>
    </comment>
    <comment ref="A15" authorId="1" shapeId="0">
      <text>
        <r>
          <rPr>
            <sz val="10"/>
            <color indexed="81"/>
            <rFont val="Arial"/>
            <family val="2"/>
          </rPr>
          <t>Besteuerung nach vereinbarten Entgelten (Soll - Besteuerung).</t>
        </r>
      </text>
    </comment>
    <comment ref="A19" authorId="1" shapeId="0">
      <text>
        <r>
          <rPr>
            <sz val="10"/>
            <color indexed="81"/>
            <rFont val="Arial"/>
            <family val="2"/>
          </rPr>
          <t>Einzahlungen aus den letzten beiden Monaten des 2.  Geschäftsjahres.</t>
        </r>
      </text>
    </comment>
    <comment ref="A24" authorId="1" shapeId="0">
      <text>
        <r>
          <rPr>
            <sz val="10"/>
            <color indexed="81"/>
            <rFont val="Arial"/>
            <family val="2"/>
          </rPr>
          <t>Datum der Zahlung ist zu berücksichtigen.</t>
        </r>
      </text>
    </comment>
    <comment ref="B29" authorId="2" shapeId="0">
      <text>
        <r>
          <rPr>
            <sz val="10"/>
            <color indexed="81"/>
            <rFont val="Arial"/>
            <family val="2"/>
          </rPr>
          <t>Die Versicherungssteuer kann nicht als Vortsteuer abgezogen werden.</t>
        </r>
      </text>
    </comment>
    <comment ref="C51" authorId="3" shapeId="0">
      <text>
        <r>
          <rPr>
            <sz val="11"/>
            <color indexed="81"/>
            <rFont val="Arial"/>
            <family val="2"/>
          </rPr>
          <t xml:space="preserve"> </t>
        </r>
        <r>
          <rPr>
            <sz val="10"/>
            <color indexed="81"/>
            <rFont val="Arial"/>
            <family val="2"/>
          </rPr>
          <t>Auf 100 EUR gerundet.</t>
        </r>
      </text>
    </comment>
    <comment ref="C56" authorId="0" shapeId="0">
      <text>
        <r>
          <rPr>
            <sz val="10"/>
            <color indexed="81"/>
            <rFont val="Arial"/>
            <family val="2"/>
          </rPr>
          <t>Wert aus Liquiditäsplan 2. Jahr übernommen.</t>
        </r>
      </text>
    </comment>
  </commentList>
</comments>
</file>

<file path=xl/comments2.xml><?xml version="1.0" encoding="utf-8"?>
<comments xmlns="http://schemas.openxmlformats.org/spreadsheetml/2006/main">
  <authors>
    <author>Arnold.Ekkehard</author>
    <author>Vogel.Tobias</author>
    <author>Hemens</author>
    <author>Kaschny</author>
    <author>HWK</author>
    <author>Claudia Busch</author>
  </authors>
  <commentList>
    <comment ref="A10" authorId="0" shapeId="0">
      <text>
        <r>
          <rPr>
            <sz val="10"/>
            <color indexed="81"/>
            <rFont val="Arial"/>
            <family val="2"/>
          </rPr>
          <t>Kaufpreis für die Übernahme (von Geschäftsanteilen) eines Unternehmens (sog. share deal).</t>
        </r>
      </text>
    </comment>
    <comment ref="B10" authorId="1" shapeId="0">
      <text>
        <r>
          <rPr>
            <sz val="10"/>
            <color indexed="81"/>
            <rFont val="Arial"/>
            <family val="2"/>
          </rPr>
          <t>Sollten Geschäftsanteile erworben werden, sind diese prozentual zu erfassen.</t>
        </r>
      </text>
    </comment>
    <comment ref="G10" authorId="0" shapeId="0">
      <text>
        <r>
          <rPr>
            <sz val="10"/>
            <color indexed="81"/>
            <rFont val="Arial"/>
            <family val="2"/>
          </rPr>
          <t>Schätzwert entsprechend des Anlageverzeichnis des  durch Anteilskauf (share deal) zu übernehmenden  Unternehmens.</t>
        </r>
      </text>
    </comment>
    <comment ref="H10" authorId="0" shapeId="0">
      <text>
        <r>
          <rPr>
            <sz val="10"/>
            <color indexed="81"/>
            <rFont val="Arial"/>
            <family val="2"/>
          </rPr>
          <t>Die Höhe der bilanzierten Abschreibungen des  Unternehmens, das im Wege des Anteilskaufs (share deal) übernommen werden soll.</t>
        </r>
      </text>
    </comment>
    <comment ref="A11" authorId="2" shapeId="0">
      <text>
        <r>
          <rPr>
            <sz val="10"/>
            <color indexed="81"/>
            <rFont val="Arial"/>
            <family val="2"/>
          </rPr>
          <t>Kaufpreisanteil für ein Unternehmen, der über den Substanzwert hinausgeht.</t>
        </r>
      </text>
    </comment>
    <comment ref="A12" authorId="0" shapeId="0">
      <text>
        <r>
          <rPr>
            <sz val="10"/>
            <color indexed="81"/>
            <rFont val="Arial"/>
            <family val="2"/>
          </rPr>
          <t>Ein Grundstückserwerb kann umsatzsteuerbefreit sein. 
Rücksprache mit Steuerberater erforderlich.</t>
        </r>
        <r>
          <rPr>
            <sz val="10"/>
            <color indexed="81"/>
            <rFont val="Tahoma"/>
            <family val="2"/>
          </rPr>
          <t xml:space="preserve">
</t>
        </r>
      </text>
    </comment>
    <comment ref="A19" authorId="2" shapeId="0">
      <text>
        <r>
          <rPr>
            <sz val="10"/>
            <color indexed="81"/>
            <rFont val="Arial"/>
            <family val="2"/>
          </rPr>
          <t>z.B. Genossenschaftsanteile, Anteile an Einkaufsgemeinschaften.</t>
        </r>
      </text>
    </comment>
    <comment ref="A21" authorId="2" shapeId="0">
      <text>
        <r>
          <rPr>
            <sz val="10"/>
            <color indexed="81"/>
            <rFont val="Arial"/>
            <family val="2"/>
          </rPr>
          <t>Insbesondere:
- erstes Warenlager
- Übernahmebestand
- Jahresendbestand</t>
        </r>
      </text>
    </comment>
    <comment ref="A25" authorId="3" shapeId="0">
      <text>
        <r>
          <rPr>
            <sz val="10"/>
            <color indexed="81"/>
            <rFont val="Arial"/>
            <family val="2"/>
          </rPr>
          <t xml:space="preserve">z.B. Eröffnungswerbung, Marktuntersuchungen. 
Hinweis: die laufenden Werbeaufwendungen im Blatt: 'übrige Kosten' erfassen. </t>
        </r>
      </text>
    </comment>
    <comment ref="A26" authorId="2" shapeId="0">
      <text>
        <r>
          <rPr>
            <sz val="10"/>
            <color indexed="81"/>
            <rFont val="Arial"/>
            <family val="2"/>
          </rPr>
          <t>notwendige Vorfinanzierung von Aufträgen bis zum  Zahlungseingang</t>
        </r>
      </text>
    </comment>
    <comment ref="A27" authorId="3" shapeId="0">
      <text>
        <r>
          <rPr>
            <sz val="10"/>
            <color indexed="81"/>
            <rFont val="Arial"/>
            <family val="2"/>
          </rPr>
          <t xml:space="preserve">Insbesondere
- Anbeldegebühren (z.B. Gewerbeanmeldung, Rolleneintragung) 
- Finanzierung der Anlaufphase des Unternehmens, bis  ca. 2 - 3 
   Monatsumsätze
- Umsatzsteuervorfinanzierung für Anfangsinvestitionen
</t>
        </r>
      </text>
    </comment>
    <comment ref="A28" authorId="4" shapeId="0">
      <text>
        <r>
          <rPr>
            <sz val="10"/>
            <color indexed="81"/>
            <rFont val="Arial"/>
            <family val="2"/>
          </rPr>
          <t>Erforderlich bei nicht 100% Auszahlung eines Kredites (wird im Blatt Finanzierung ermittelt).</t>
        </r>
      </text>
    </comment>
    <comment ref="A29" authorId="5" shapeId="0">
      <text>
        <r>
          <rPr>
            <sz val="10"/>
            <color indexed="81"/>
            <rFont val="Arial"/>
            <family val="2"/>
          </rPr>
          <t>Hinweis für die Finanzierung: Liquiditätsreserven werden i.d.R. durch Kontokorrentrahmen abgedeckt.</t>
        </r>
      </text>
    </comment>
  </commentList>
</comments>
</file>

<file path=xl/comments3.xml><?xml version="1.0" encoding="utf-8"?>
<comments xmlns="http://schemas.openxmlformats.org/spreadsheetml/2006/main">
  <authors>
    <author>Arnold.Ekkehard</author>
    <author>HWK</author>
    <author>Hemens/Stehr</author>
    <author>Hemens</author>
    <author xml:space="preserve"> </author>
    <author>Vogel.Tobias</author>
  </authors>
  <commentList>
    <comment ref="B11" authorId="0" shapeId="0">
      <text>
        <r>
          <rPr>
            <sz val="10"/>
            <color indexed="81"/>
            <rFont val="Arial"/>
            <family val="2"/>
          </rPr>
          <t>Einschließlich möglichem Kontokorrentguthaben.</t>
        </r>
      </text>
    </comment>
    <comment ref="B12" authorId="0" shapeId="0">
      <text>
        <r>
          <rPr>
            <sz val="10"/>
            <color indexed="81"/>
            <rFont val="Arial"/>
            <family val="2"/>
          </rPr>
          <t>Nachzuweisen ist hierbei, dass es sich um eine Schenkung und nicht z.B. um ein Privatdarlehen handelt.</t>
        </r>
      </text>
    </comment>
    <comment ref="B13" authorId="1" shapeId="0">
      <text>
        <r>
          <rPr>
            <sz val="10"/>
            <color indexed="81"/>
            <rFont val="Arial"/>
            <family val="2"/>
          </rPr>
          <t>Die Höhe der vohandenen Mittel /Sacheinlagen wird aus dem Blatt Kapitalbedarf übernommen.</t>
        </r>
      </text>
    </comment>
    <comment ref="E16" authorId="2" shapeId="0">
      <text>
        <r>
          <rPr>
            <sz val="10"/>
            <color indexed="81"/>
            <rFont val="Arial"/>
            <family val="2"/>
          </rPr>
          <t>Bitte den jeweiligen Nominalzinssatz  eintragen! 
Aktuelle Darlehenskonditionen gibt es unter 
- www.kfw.de
- www.nrw-bank.de.
Falls eine Ausfallbürgschaft beantragt wird, ist die jährliche Bürgschaftsprovision zum Zinssatz zu addieren. (vgl. www.bb-nrw.de)</t>
        </r>
      </text>
    </comment>
    <comment ref="H16" authorId="3" shapeId="0">
      <text>
        <r>
          <rPr>
            <sz val="10"/>
            <color indexed="81"/>
            <rFont val="Arial"/>
            <family val="2"/>
          </rPr>
          <t>Berücksichtigt werden maximal 36 tilgungsfreie Monate  ( 3 Jahre).</t>
        </r>
      </text>
    </comment>
    <comment ref="J16" authorId="1" shapeId="0">
      <text>
        <r>
          <rPr>
            <sz val="10"/>
            <color indexed="81"/>
            <rFont val="Arial"/>
            <family val="2"/>
          </rPr>
          <t>Zusätzlicher Kapital- und Finanzierungsbedarf bei nicht 100%iger Auszahlung von Krediten.
(Betrag auf 100 EUR gerundet.)</t>
        </r>
      </text>
    </comment>
    <comment ref="B18" authorId="0" shapeId="0">
      <text>
        <r>
          <rPr>
            <sz val="10"/>
            <color indexed="81"/>
            <rFont val="Arial"/>
            <family val="2"/>
          </rPr>
          <t>Bitte beim KfW - Startgeld beachten: 
Gesamtfremdfinanzierung nicht höher als 100.000 EUR.
Meistergründugsprämie wird  als Fremdkapital angerechnet.</t>
        </r>
      </text>
    </comment>
    <comment ref="A21" authorId="0" shapeId="0">
      <text>
        <r>
          <rPr>
            <sz val="10"/>
            <color indexed="81"/>
            <rFont val="Arial"/>
            <family val="2"/>
          </rPr>
          <t>Ziel ist die Stärkung der Eigenkapital-Basis.
Beteiligungshöhe maximal 50.000 EUR.
Mehr Infos:
Bürgschaftsbank NRW
www.bb-nrw.de</t>
        </r>
      </text>
    </comment>
    <comment ref="E21" authorId="4" shapeId="0">
      <text>
        <r>
          <rPr>
            <sz val="10"/>
            <color indexed="81"/>
            <rFont val="Arial"/>
            <family val="2"/>
          </rPr>
          <t xml:space="preserve">Vergütung und Gewinnbeteiligung  im Blatt Zins und Tilgung  (Z5:Z6) erfasst. </t>
        </r>
      </text>
    </comment>
    <comment ref="F21" authorId="4" shapeId="0">
      <text>
        <r>
          <rPr>
            <sz val="10"/>
            <color indexed="81"/>
            <rFont val="Arial"/>
            <family val="2"/>
          </rPr>
          <t xml:space="preserve">Laufzeit  im Blatt Zins und Tilgung  (Z7) erfasst. </t>
        </r>
      </text>
    </comment>
    <comment ref="G21" authorId="4" shapeId="0">
      <text>
        <r>
          <rPr>
            <sz val="10"/>
            <color indexed="81"/>
            <rFont val="Arial"/>
            <family val="2"/>
          </rPr>
          <t xml:space="preserve">im Blatt Zins und Tilgung  (Z5:Z6) berücksichtigt. </t>
        </r>
      </text>
    </comment>
    <comment ref="H21" authorId="4" shapeId="0">
      <text>
        <r>
          <rPr>
            <sz val="10"/>
            <color indexed="81"/>
            <rFont val="Arial"/>
            <family val="2"/>
          </rPr>
          <t xml:space="preserve">Tilgungsfreie Zeit  im Blatt Zins und Tilgung  (Z8) erfasst. </t>
        </r>
      </text>
    </comment>
    <comment ref="A22" authorId="1" shapeId="0">
      <text>
        <r>
          <rPr>
            <sz val="10"/>
            <color indexed="81"/>
            <rFont val="Arial"/>
            <family val="2"/>
          </rPr>
          <t>Dieses  Nachrang -  Darlehen dient der Stärkung der Eigenkapitalbasis.  
Das notwendige Eigenkapital von 15% wird auf maximal 45% der Investitionssumme aufgestockt.
Für Darlehensbedarf unter 50.000 EUR in der Regel nicht bedeutsam.
Mehr Infos: www.kfw.de</t>
        </r>
      </text>
    </comment>
    <comment ref="E22" authorId="3" shapeId="0">
      <text>
        <r>
          <rPr>
            <sz val="10"/>
            <color indexed="81"/>
            <rFont val="Arial"/>
            <family val="2"/>
          </rPr>
          <t>Bitte den Zinssatz für die ersten 3 Jahre eingeben; weitere Konditionen im Blatt Zins und Tilgung (AF6:8) angeführt.</t>
        </r>
      </text>
    </comment>
    <comment ref="F22" authorId="4" shapeId="0">
      <text>
        <r>
          <rPr>
            <sz val="10"/>
            <color indexed="81"/>
            <rFont val="Arial"/>
            <family val="2"/>
          </rPr>
          <t xml:space="preserve">Laufzeit  im Blatt Zins und Tilgung  (AF9) erfasst. </t>
        </r>
      </text>
    </comment>
    <comment ref="G22" authorId="4" shapeId="0">
      <text>
        <r>
          <rPr>
            <sz val="10"/>
            <color indexed="81"/>
            <rFont val="Arial"/>
            <family val="2"/>
          </rPr>
          <t xml:space="preserve">im Blatt Zins und Tilgung  (AF6:8) berücksichtigt. </t>
        </r>
      </text>
    </comment>
    <comment ref="H22" authorId="4" shapeId="0">
      <text>
        <r>
          <rPr>
            <sz val="10"/>
            <color indexed="81"/>
            <rFont val="Arial"/>
            <family val="2"/>
          </rPr>
          <t xml:space="preserve">Tilgungsfreie Zeit  im Blatt Zins und Tilgung  (AF10) erfasst. </t>
        </r>
      </text>
    </comment>
    <comment ref="B29" authorId="0" shapeId="0">
      <text>
        <r>
          <rPr>
            <sz val="10"/>
            <color indexed="81"/>
            <rFont val="Arial"/>
            <family val="2"/>
          </rPr>
          <t>Nur ausfüllen, wenn bereits ein bestehendes Geschäftskonto belastet ist.</t>
        </r>
      </text>
    </comment>
    <comment ref="B30" authorId="0" shapeId="0">
      <text>
        <r>
          <rPr>
            <sz val="10"/>
            <color indexed="81"/>
            <rFont val="Arial"/>
            <family val="2"/>
          </rPr>
          <t>Hier ist  der kurzfristige Finanzierungsbedarf  einzutragen, der nicht über Darlehen finanziert wird.</t>
        </r>
      </text>
    </comment>
    <comment ref="B34" authorId="5" shapeId="0">
      <text>
        <r>
          <rPr>
            <sz val="10"/>
            <color indexed="81"/>
            <rFont val="Arial"/>
            <family val="2"/>
          </rPr>
          <t xml:space="preserve"> Zuschuss für die erstmalige Selbstständigkeit von HandwerksmeisterInnen i.H.v. 7.500 EUR.
Mehr Infos: www.lgh.de</t>
        </r>
      </text>
    </comment>
  </commentList>
</comments>
</file>

<file path=xl/comments4.xml><?xml version="1.0" encoding="utf-8"?>
<comments xmlns="http://schemas.openxmlformats.org/spreadsheetml/2006/main">
  <authors>
    <author>Arnold.Ekkehard</author>
    <author xml:space="preserve"> </author>
  </authors>
  <commentList>
    <comment ref="Z6" authorId="0" shapeId="0">
      <text>
        <r>
          <rPr>
            <sz val="10"/>
            <color indexed="81"/>
            <rFont val="Arial"/>
            <family val="2"/>
          </rPr>
          <t>Nähere Informationen hierzu:
Kapitalbeteiligungsgesellschaft NRW:
www.kbg-nrw.de/</t>
        </r>
      </text>
    </comment>
    <comment ref="AF10" authorId="1" shapeId="0">
      <text>
        <r>
          <rPr>
            <sz val="10"/>
            <color indexed="81"/>
            <rFont val="Arial"/>
            <family val="2"/>
          </rPr>
          <t>Dieser - hier geschätzte - Zinssatz wird tätsächlich erst ab dem 11. Jahr festgelegt.</t>
        </r>
      </text>
    </comment>
  </commentList>
</comments>
</file>

<file path=xl/comments5.xml><?xml version="1.0" encoding="utf-8"?>
<comments xmlns="http://schemas.openxmlformats.org/spreadsheetml/2006/main">
  <authors>
    <author>HWK</author>
    <author>Arnold</author>
    <author>UwHemens</author>
    <author>Hemens/Stehr</author>
    <author>Hemens</author>
  </authors>
  <commentList>
    <comment ref="M4" authorId="0" shapeId="0">
      <text>
        <r>
          <rPr>
            <sz val="10"/>
            <color indexed="81"/>
            <rFont val="Arial"/>
            <family val="2"/>
          </rPr>
          <t>Das Anfangsdatum kann auf der Startseite geändert werden</t>
        </r>
      </text>
    </comment>
    <comment ref="L6" authorId="1" shapeId="0">
      <text>
        <r>
          <rPr>
            <sz val="10"/>
            <color indexed="81"/>
            <rFont val="Arial"/>
            <family val="2"/>
          </rPr>
          <t xml:space="preserve">Lohnnebenkosten der </t>
        </r>
        <r>
          <rPr>
            <b/>
            <sz val="10"/>
            <color indexed="81"/>
            <rFont val="Arial"/>
            <family val="2"/>
          </rPr>
          <t>Arbeitgeber</t>
        </r>
        <r>
          <rPr>
            <sz val="10"/>
            <color indexed="81"/>
            <rFont val="Arial"/>
            <family val="2"/>
          </rPr>
          <t xml:space="preserve">:
  7,3 %      Krankenversicherung, allgemeiner Beitragssatz
   0,45%    durchschnittlicher Zusatzbeitrag in der gesetzlichen  Krankenversicerung
  1,525 %  Pflegeversicherung
  9,3 %      Rentenversicherung
  1,25 %    Arbeitslosenversicherung
 0,06 %    Insolvenzgeldumlage 
die Arbeitgeberversicherung für:
-  hier: 3,5 %   Umlage 1  (U1) Entgeldfortzahlung im Krankheitsfall (hier bei 80 %  Erstattung)                      
-  hier: 0,47%  Umlage 2 (U2) Mutterschaftsaufwendungen
</t>
        </r>
        <r>
          <rPr>
            <b/>
            <sz val="10"/>
            <color indexed="81"/>
            <rFont val="Arial"/>
            <family val="2"/>
          </rPr>
          <t xml:space="preserve">ZVK-Beiträge müssen zusätzlich erfasst werden.
</t>
        </r>
        <r>
          <rPr>
            <sz val="10"/>
            <color indexed="81"/>
            <rFont val="Arial"/>
            <family val="2"/>
          </rPr>
          <t>(Stand  01/2019)</t>
        </r>
      </text>
    </comment>
    <comment ref="L7" authorId="1" shapeId="0">
      <text>
        <r>
          <rPr>
            <sz val="10"/>
            <color indexed="81"/>
            <rFont val="Arial"/>
            <family val="2"/>
          </rPr>
          <t>Die pauschalen Abgaben für Arbeitgeber bei Minijobs im gewerblichen Bereich betragen:
13%  Krankenversicherung KV
15%  Rentenversicherung RV
0,9%    U 1  (Umlage für Aufwendungen bei Krankheit)
0,24%  U 2 (Umlage für Aufwendungen bei 
              Mutterschaft)
0,06%  Insolvenzgeldumlage
2%   einheitliche  Pauschsteuer
(Stand: 01/2019)</t>
        </r>
      </text>
    </comment>
    <comment ref="E10" authorId="2" shapeId="0">
      <text>
        <r>
          <rPr>
            <sz val="10"/>
            <color indexed="81"/>
            <rFont val="Arial"/>
            <family val="2"/>
          </rPr>
          <t xml:space="preserve">Bitte die </t>
        </r>
        <r>
          <rPr>
            <b/>
            <sz val="10"/>
            <color indexed="81"/>
            <rFont val="Arial"/>
            <family val="2"/>
          </rPr>
          <t xml:space="preserve">Anzahl </t>
        </r>
        <r>
          <rPr>
            <sz val="10"/>
            <color indexed="81"/>
            <rFont val="Arial"/>
            <family val="2"/>
          </rPr>
          <t>der Mitarbeiter im jeweiligen Tätigkeitsbereich eingeben!
(keine Teilwerte angeben)</t>
        </r>
      </text>
    </comment>
    <comment ref="M10" authorId="3" shapeId="0">
      <text>
        <r>
          <rPr>
            <sz val="10"/>
            <color indexed="81"/>
            <rFont val="Arial"/>
            <family val="2"/>
          </rPr>
          <t>Urlaubs- und Weihnachtsgeld! Wenn insgesamt ein 13. Monatsgehalt, dann 100% eingeben!</t>
        </r>
      </text>
    </comment>
    <comment ref="Q10" authorId="2" shapeId="0">
      <text>
        <r>
          <rPr>
            <sz val="10"/>
            <color indexed="81"/>
            <rFont val="Tahoma"/>
            <family val="2"/>
          </rPr>
          <t>Bitte geben Sie an, zu wieviel Prozent die Kräfte in dem Tätigkeitsbereich produktiv eingesetzt werden.</t>
        </r>
        <r>
          <rPr>
            <sz val="8"/>
            <color indexed="81"/>
            <rFont val="Tahoma"/>
            <family val="2"/>
          </rPr>
          <t xml:space="preserve">
</t>
        </r>
      </text>
    </comment>
    <comment ref="G11" authorId="4" shapeId="0">
      <text>
        <r>
          <rPr>
            <sz val="10"/>
            <color indexed="81"/>
            <rFont val="Arial"/>
            <family val="2"/>
          </rPr>
          <t>Wenn eine Person nur zeitweilig beschäftigt werden soll:
In der  Spalte  D den ersten Beschäftigungsmonat und in der  Spalte E den letzten Beschäftigungsmonat als Zahl eingeben:
                                                                                       Beginn        Ende
Beispiele:  Beschäftigung bis 5. Monat:              1                  5  
                  (Beschäftigungsdauer: 5 Monate)
                    Kurzzeitbeschäftigung:                           6                  6
                   (Beschäftigungsdauer: 1 Monat)</t>
        </r>
      </text>
    </comment>
    <comment ref="D12" authorId="2" shapeId="0">
      <text>
        <r>
          <rPr>
            <sz val="10"/>
            <color indexed="81"/>
            <rFont val="Arial"/>
            <family val="2"/>
          </rPr>
          <t>z.B. Geselle, Aushilfe gewerblich,  Saisonkraft, Bürokraft, Azubi gewerblich</t>
        </r>
      </text>
    </comment>
    <comment ref="K12" authorId="0" shapeId="0">
      <text>
        <r>
          <rPr>
            <sz val="10"/>
            <color indexed="81"/>
            <rFont val="Arial"/>
            <family val="2"/>
          </rPr>
          <t>Der Monat wird näherungsweise mit 4,33 Wochen kalkuliert</t>
        </r>
      </text>
    </comment>
    <comment ref="D36" authorId="0" shapeId="0">
      <text>
        <r>
          <rPr>
            <sz val="10"/>
            <color indexed="81"/>
            <rFont val="Arial"/>
            <family val="2"/>
          </rPr>
          <t>Gilt auch für die 
Unternehmergesellschaft (haftungsbeschränkt),
oder die Ltd.</t>
        </r>
      </text>
    </comment>
    <comment ref="L36" authorId="0" shapeId="0">
      <text>
        <r>
          <rPr>
            <sz val="10"/>
            <color indexed="81"/>
            <rFont val="Arial"/>
            <family val="2"/>
          </rPr>
          <t>Beim Geschäftsführer, der zugleich Gesellschafter ist, fallen keine AG-Anteile an.</t>
        </r>
      </text>
    </comment>
    <comment ref="D37" authorId="0" shapeId="0">
      <text>
        <r>
          <rPr>
            <sz val="10"/>
            <color indexed="81"/>
            <rFont val="Arial"/>
            <family val="2"/>
          </rPr>
          <t>Gilt auch für die 
Unternehmergesellschaft (haftungsbeschränkt), oder die Ltd.</t>
        </r>
      </text>
    </comment>
    <comment ref="L37" authorId="0" shapeId="0">
      <text>
        <r>
          <rPr>
            <sz val="10"/>
            <color indexed="81"/>
            <rFont val="Arial"/>
            <family val="2"/>
          </rPr>
          <t>Beim Geschäftsführer, der zugleich Gesellschafter ist, fallen keine AG-Anteile an.</t>
        </r>
      </text>
    </comment>
    <comment ref="D38" authorId="0" shapeId="0">
      <text>
        <r>
          <rPr>
            <sz val="10"/>
            <color indexed="81"/>
            <rFont val="Arial"/>
            <family val="2"/>
          </rPr>
          <t>Gilt auch für die 
Unternehmergesellschaft (haftungsbeschränkt), oder die Ltd.</t>
        </r>
      </text>
    </comment>
    <comment ref="L38" authorId="0" shapeId="0">
      <text>
        <r>
          <rPr>
            <sz val="10"/>
            <color indexed="81"/>
            <rFont val="Arial"/>
            <family val="2"/>
          </rPr>
          <t>Beim Geschäftsführer, der zugleich Gesellschafter ist, fallen keine AG-Anteile an.</t>
        </r>
      </text>
    </comment>
    <comment ref="O42" authorId="1" shapeId="0">
      <text>
        <r>
          <rPr>
            <sz val="10"/>
            <color indexed="81"/>
            <rFont val="Arial"/>
            <family val="2"/>
          </rPr>
          <t>Wert  ist auf 100 EUR gerundet.</t>
        </r>
      </text>
    </comment>
    <comment ref="N44" authorId="0" shapeId="0">
      <text>
        <r>
          <rPr>
            <sz val="10"/>
            <color indexed="81"/>
            <rFont val="Arial"/>
            <family val="2"/>
          </rPr>
          <t>Wert wird aus dem Blatt Rentabilität übernommen.</t>
        </r>
      </text>
    </comment>
    <comment ref="N45" authorId="0" shapeId="0">
      <text>
        <r>
          <rPr>
            <sz val="10"/>
            <color indexed="81"/>
            <rFont val="Arial"/>
            <family val="2"/>
          </rPr>
          <t>Wert wird aus dem Blatt Rentabilität übernommen.</t>
        </r>
      </text>
    </comment>
  </commentList>
</comments>
</file>

<file path=xl/comments6.xml><?xml version="1.0" encoding="utf-8"?>
<comments xmlns="http://schemas.openxmlformats.org/spreadsheetml/2006/main">
  <authors>
    <author>HWK</author>
    <author>Arnold</author>
    <author>UwHemens</author>
    <author>Hemens/Stehr</author>
    <author>Hemens</author>
    <author>Vogel.Tobias</author>
  </authors>
  <commentList>
    <comment ref="K4" authorId="0" shapeId="0">
      <text>
        <r>
          <rPr>
            <sz val="10"/>
            <color indexed="81"/>
            <rFont val="Arial"/>
            <family val="2"/>
          </rPr>
          <t>Das Anfangsdatum kann auf der Startseite geändert werden</t>
        </r>
      </text>
    </comment>
    <comment ref="J6" authorId="1" shapeId="0">
      <text>
        <r>
          <rPr>
            <sz val="10"/>
            <color indexed="81"/>
            <rFont val="Arial"/>
            <family val="2"/>
          </rPr>
          <t xml:space="preserve">Lohnnebenkosten der </t>
        </r>
        <r>
          <rPr>
            <b/>
            <sz val="10"/>
            <color indexed="81"/>
            <rFont val="Arial"/>
            <family val="2"/>
          </rPr>
          <t>Arbeitgeber</t>
        </r>
        <r>
          <rPr>
            <sz val="10"/>
            <color indexed="81"/>
            <rFont val="Arial"/>
            <family val="2"/>
          </rPr>
          <t xml:space="preserve">:
  7,3 %      Krankenversicherung, allgemeiner Beitragssatz
   0,45%    durchschnittlicher Zusatzbeitrag in der gesetzlichen  Krankenversicerung
  1,525 %  Pflegeversicherung
  9,3 %      Rentenversicherung
  1,25 %    Arbeitslosenversicherung
 0,06 %    Insolvenzgeldumlage 
die Arbeitgeberversicherung für:
-  hier: 3,5 %   Umlage 1  (U1) Entgeldfortzahlung im Krankheitsfall (hier bei 80 %  Erstattung)                      
-  hier: 0,47%  Umlage 2 (U2) Mutterschaftsaufwendungen
</t>
        </r>
        <r>
          <rPr>
            <b/>
            <sz val="10"/>
            <color indexed="81"/>
            <rFont val="Arial"/>
            <family val="2"/>
          </rPr>
          <t xml:space="preserve">ZVK-Beiträge müssen zusätzlich erfasst werden.
</t>
        </r>
        <r>
          <rPr>
            <sz val="10"/>
            <color indexed="81"/>
            <rFont val="Arial"/>
            <family val="2"/>
          </rPr>
          <t>(Stand  01/2019)</t>
        </r>
      </text>
    </comment>
    <comment ref="J7" authorId="1" shapeId="0">
      <text>
        <r>
          <rPr>
            <sz val="10"/>
            <color indexed="81"/>
            <rFont val="Arial"/>
            <family val="2"/>
          </rPr>
          <t>Die pauschalen Abgaben für Arbeitgeber bei Minijobs im gewerblichen Bereich betragen:
13%  Krankenversicherung KV
15%  Rentenversicherung RV
0,9%    U 1  (Umlage für Aufwendungen bei Krankheit)
0,24%  U 2 (Umlage für Aufwendungen bei 
              Mutterschaft)
0,06%  Insolvenzgeldumlage
2%   einheitliche  Pauschsteuer
(Stand: 01/2019)</t>
        </r>
      </text>
    </comment>
    <comment ref="C10" authorId="2" shapeId="0">
      <text>
        <r>
          <rPr>
            <sz val="10"/>
            <color indexed="81"/>
            <rFont val="Tahoma"/>
            <family val="2"/>
          </rPr>
          <t xml:space="preserve">Bitte die </t>
        </r>
        <r>
          <rPr>
            <b/>
            <sz val="10"/>
            <color indexed="81"/>
            <rFont val="Tahoma"/>
            <family val="2"/>
          </rPr>
          <t xml:space="preserve">Anzahl </t>
        </r>
        <r>
          <rPr>
            <sz val="10"/>
            <color indexed="81"/>
            <rFont val="Tahoma"/>
            <family val="2"/>
          </rPr>
          <t xml:space="preserve">der Mitarbeiter in diesem Tätigkeitsbereich eingeben!
(keine Teilwerte angeben)
</t>
        </r>
      </text>
    </comment>
    <comment ref="K10" authorId="3" shapeId="0">
      <text>
        <r>
          <rPr>
            <sz val="10"/>
            <color indexed="81"/>
            <rFont val="Arial"/>
            <family val="2"/>
          </rPr>
          <t xml:space="preserve">Urlaubs- und Weihnachtsgeld! Wenn insgesamt ein 13. Monatsgehalt, dann 100% eingeben!
</t>
        </r>
      </text>
    </comment>
    <comment ref="O10" authorId="2" shapeId="0">
      <text>
        <r>
          <rPr>
            <sz val="10"/>
            <color indexed="81"/>
            <rFont val="Tahoma"/>
            <family val="2"/>
          </rPr>
          <t>Bitte geben Sie an, zu wieviel Prozent die Kräfte in dem Tätigkeitsbereich produktiv eingesetzt werden.</t>
        </r>
        <r>
          <rPr>
            <sz val="8"/>
            <color indexed="81"/>
            <rFont val="Tahoma"/>
            <family val="2"/>
          </rPr>
          <t xml:space="preserve">
</t>
        </r>
      </text>
    </comment>
    <comment ref="E11" authorId="4" shapeId="0">
      <text>
        <r>
          <rPr>
            <sz val="10"/>
            <color indexed="81"/>
            <rFont val="Arial"/>
            <family val="2"/>
          </rPr>
          <t>Wenn eine Person nur zeitweilig beschäftigt werden soll:
In der  Spalte  D den ersten Beschäftigungsmonat und in der  Spalte E den letzten Beschäftigungsmonat als Zahl eingeben:
                                                                                       Beginn        Ende
Beispiele:  Beschäftigung bis 5. Monat:              1                  5  
                  (Beschäftigungsdauer: 5 Monate)
                    Kurzzeitbeschäftigung:                           6                  6
                   (Beschäftigungsdauer: 1 Monat)</t>
        </r>
      </text>
    </comment>
    <comment ref="B12" authorId="2" shapeId="0">
      <text>
        <r>
          <rPr>
            <sz val="10"/>
            <color indexed="81"/>
            <rFont val="Arial"/>
            <family val="2"/>
          </rPr>
          <t>z.B. Geselle, Aushilfe gewerblich,  Saisonkraft, Bürokraft, Azubi gewerblich</t>
        </r>
      </text>
    </comment>
    <comment ref="I12" authorId="0" shapeId="0">
      <text>
        <r>
          <rPr>
            <sz val="10"/>
            <color indexed="81"/>
            <rFont val="Arial"/>
            <family val="2"/>
          </rPr>
          <t>Der Monat wird annäherungsweise mit 4,33 Wochen/Monat kalkuliert</t>
        </r>
      </text>
    </comment>
    <comment ref="B36" authorId="0" shapeId="0">
      <text>
        <r>
          <rPr>
            <sz val="10"/>
            <color indexed="81"/>
            <rFont val="Arial"/>
            <family val="2"/>
          </rPr>
          <t>Gilt auch für die 
Unternehmergesellschaft (haftungsbeschränkt),
oder die Ltd.</t>
        </r>
      </text>
    </comment>
    <comment ref="J36" authorId="0" shapeId="0">
      <text>
        <r>
          <rPr>
            <sz val="10"/>
            <color indexed="81"/>
            <rFont val="Arial"/>
            <family val="2"/>
          </rPr>
          <t>Beim Geschäftsführer, der zugleich Gesellschafter ist, fallen keine AG-Anteile an.</t>
        </r>
      </text>
    </comment>
    <comment ref="B37" authorId="0" shapeId="0">
      <text>
        <r>
          <rPr>
            <sz val="10"/>
            <color indexed="81"/>
            <rFont val="Arial"/>
            <family val="2"/>
          </rPr>
          <t xml:space="preserve">Gilt auch für die 
Unternehmergesellschaft (haftungsbeschränkt), oder die Ltd.
</t>
        </r>
      </text>
    </comment>
    <comment ref="J37" authorId="0" shapeId="0">
      <text>
        <r>
          <rPr>
            <sz val="10"/>
            <color indexed="81"/>
            <rFont val="Arial"/>
            <family val="2"/>
          </rPr>
          <t>Beim Geschäftsführer, der zugleich Gesellschafter ist, fallen keine AG-Anteile an.</t>
        </r>
      </text>
    </comment>
    <comment ref="B38" authorId="0" shapeId="0">
      <text>
        <r>
          <rPr>
            <sz val="10"/>
            <color indexed="81"/>
            <rFont val="Arial"/>
            <family val="2"/>
          </rPr>
          <t xml:space="preserve">Gilt auch für die 
Unternehmergesellschaft (haftungsbeschränkt), oder die Ltd.
</t>
        </r>
      </text>
    </comment>
    <comment ref="J38" authorId="0" shapeId="0">
      <text>
        <r>
          <rPr>
            <sz val="10"/>
            <color indexed="81"/>
            <rFont val="Arial"/>
            <family val="2"/>
          </rPr>
          <t>Beim Geschäftsführer, der zugleich Gesellschafter ist, fallen keine AG-Anteile an.</t>
        </r>
      </text>
    </comment>
    <comment ref="M42" authorId="5" shapeId="0">
      <text>
        <r>
          <rPr>
            <sz val="10"/>
            <color indexed="81"/>
            <rFont val="Arial"/>
            <family val="2"/>
          </rPr>
          <t>Wert ist auf 100 EUR gerundet.</t>
        </r>
      </text>
    </comment>
  </commentList>
</comments>
</file>

<file path=xl/comments7.xml><?xml version="1.0" encoding="utf-8"?>
<comments xmlns="http://schemas.openxmlformats.org/spreadsheetml/2006/main">
  <authors>
    <author>HWK</author>
    <author>Arnold</author>
    <author>UwHemens</author>
    <author>Hemens/Stehr</author>
    <author>Hemens</author>
    <author>Vogel.Tobias</author>
  </authors>
  <commentList>
    <comment ref="K4" authorId="0" shapeId="0">
      <text>
        <r>
          <rPr>
            <sz val="10"/>
            <color indexed="81"/>
            <rFont val="Arial"/>
            <family val="2"/>
          </rPr>
          <t>Das Anfangsdatum kann auf der Startseite geändert werden</t>
        </r>
      </text>
    </comment>
    <comment ref="J6" authorId="1" shapeId="0">
      <text>
        <r>
          <rPr>
            <sz val="10"/>
            <color indexed="81"/>
            <rFont val="Arial"/>
            <family val="2"/>
          </rPr>
          <t xml:space="preserve">Lohnnebenkosten der </t>
        </r>
        <r>
          <rPr>
            <b/>
            <sz val="10"/>
            <color indexed="81"/>
            <rFont val="Arial"/>
            <family val="2"/>
          </rPr>
          <t>Arbeitgeber</t>
        </r>
        <r>
          <rPr>
            <sz val="10"/>
            <color indexed="81"/>
            <rFont val="Arial"/>
            <family val="2"/>
          </rPr>
          <t xml:space="preserve">:
  7,3 %      Krankenversicherung, allgemeiner Beitragssatz
   0,45%    durchschnittlicher Zusatzbeitrag in der gesetzlichen  Krankenversicerung
  1,525 %  Pflegeversicherung
  9,3 %      Rentenversicherung
  1,25 %    Arbeitslosenversicherung
 0,06 %    Insolvenzgeldumlage 
die Arbeitgeberversicherung für:
-  hier: 3,5 %   Umlage 1  (U1) Entgeldfortzahlung im Krankheitsfall (hier bei 80 %  Erstattung)                      
-  hier: 0,47%  Umlage 2 (U2) Mutterschaftsaufwendungen
</t>
        </r>
        <r>
          <rPr>
            <b/>
            <sz val="10"/>
            <color indexed="81"/>
            <rFont val="Arial"/>
            <family val="2"/>
          </rPr>
          <t xml:space="preserve">ZVK-Beiträge müssen zusätzlich erfasst werden.
</t>
        </r>
        <r>
          <rPr>
            <sz val="10"/>
            <color indexed="81"/>
            <rFont val="Arial"/>
            <family val="2"/>
          </rPr>
          <t>(Stand  01/2019)</t>
        </r>
      </text>
    </comment>
    <comment ref="J7" authorId="1" shapeId="0">
      <text>
        <r>
          <rPr>
            <sz val="10"/>
            <color indexed="81"/>
            <rFont val="Arial"/>
            <family val="2"/>
          </rPr>
          <t>Die pauschalen Abgaben für Arbeitgeber bei Minijobs im gewerblichen Bereich betragen:
13%  Krankenversicherung KV
15%  Rentenversicherung RV
0,9%    U 1  (Umlage für Aufwendungen bei Krankheit)
0,24%  U 2 (Umlage für Aufwendungen bei 
              Mutterschaft)
0,06%  Insolvenzgeldumlage
2%   einheitliche  Pauschsteuer
(Stand: 01/2019)</t>
        </r>
      </text>
    </comment>
    <comment ref="C10" authorId="2" shapeId="0">
      <text>
        <r>
          <rPr>
            <sz val="10"/>
            <color indexed="81"/>
            <rFont val="Arial"/>
            <family val="2"/>
          </rPr>
          <t xml:space="preserve">Bitte die </t>
        </r>
        <r>
          <rPr>
            <b/>
            <sz val="10"/>
            <color indexed="81"/>
            <rFont val="Arial"/>
            <family val="2"/>
          </rPr>
          <t xml:space="preserve">Anzahl </t>
        </r>
        <r>
          <rPr>
            <sz val="10"/>
            <color indexed="81"/>
            <rFont val="Arial"/>
            <family val="2"/>
          </rPr>
          <t>der Mitarbeiter in diesem Tätigkeitsbereich eingeben!
(keine Teilwerte angeben)</t>
        </r>
      </text>
    </comment>
    <comment ref="K10" authorId="3" shapeId="0">
      <text>
        <r>
          <rPr>
            <sz val="10"/>
            <color indexed="81"/>
            <rFont val="Arial"/>
            <family val="2"/>
          </rPr>
          <t>Urlaubs- und Weihnachtsgeld! Wenn insgesamt ein 13. Monatsgehalt, dann 100% eingeben!</t>
        </r>
      </text>
    </comment>
    <comment ref="O10" authorId="2" shapeId="0">
      <text>
        <r>
          <rPr>
            <sz val="10"/>
            <color indexed="81"/>
            <rFont val="Tahoma"/>
            <family val="2"/>
          </rPr>
          <t>Bitte geben Sie an, zu wieviel Prozent die Kräfte in dem Tätigkeitsbereich produktiv eingesetzt werden.</t>
        </r>
        <r>
          <rPr>
            <sz val="8"/>
            <color indexed="81"/>
            <rFont val="Tahoma"/>
            <family val="2"/>
          </rPr>
          <t xml:space="preserve">
</t>
        </r>
      </text>
    </comment>
    <comment ref="E11" authorId="4" shapeId="0">
      <text>
        <r>
          <rPr>
            <sz val="10"/>
            <color indexed="81"/>
            <rFont val="Arial"/>
            <family val="2"/>
          </rPr>
          <t>Wenn eine Person nur zeitweilig beschäftigt werden soll:
In der  Spalte  D den ersten Beschäftigungsmonat und in der  Spalte E den letzten Beschäftigungsmonat als Zahl eingeben:
                                                                                  Beginn        Ende
Beispiele:  Beschäftigung bis 5. Monat:                 1                 5  
                  (Beschäftigungsdauer: 5 Monate)
                    Kurzzeitbeschäftigung:                         6                 6
                   (Beschäftigungsdauer: 1 Monat)</t>
        </r>
      </text>
    </comment>
    <comment ref="B12" authorId="2" shapeId="0">
      <text>
        <r>
          <rPr>
            <sz val="10"/>
            <color indexed="81"/>
            <rFont val="Arial"/>
            <family val="2"/>
          </rPr>
          <t>z.B. Geselle, Aushilfe gewerblich,  Saisonkraft, Bürokraft, Azubi gewerblich</t>
        </r>
      </text>
    </comment>
    <comment ref="I12" authorId="0" shapeId="0">
      <text>
        <r>
          <rPr>
            <sz val="10"/>
            <color indexed="81"/>
            <rFont val="Arial"/>
            <family val="2"/>
          </rPr>
          <t>Der Monat wird annäherungsweise mit 4,33 Wochen/Monat kalkuliert</t>
        </r>
      </text>
    </comment>
    <comment ref="B36" authorId="0" shapeId="0">
      <text>
        <r>
          <rPr>
            <sz val="10"/>
            <color indexed="81"/>
            <rFont val="Arial"/>
            <family val="2"/>
          </rPr>
          <t xml:space="preserve">Gilt auch für die 
Unternehmergesellschaft (haftungsbeschränkt), oder die Ltd. 
</t>
        </r>
      </text>
    </comment>
    <comment ref="J36" authorId="0" shapeId="0">
      <text>
        <r>
          <rPr>
            <sz val="10"/>
            <color indexed="81"/>
            <rFont val="Arial"/>
            <family val="2"/>
          </rPr>
          <t>Beim Geschäftsführer, der zugleich Gesellschafter ist, fallen keine AG-Anteile an.</t>
        </r>
      </text>
    </comment>
    <comment ref="B37" authorId="0" shapeId="0">
      <text>
        <r>
          <rPr>
            <sz val="10"/>
            <color indexed="81"/>
            <rFont val="Arial"/>
            <family val="2"/>
          </rPr>
          <t xml:space="preserve">Gilt auch für die 
Unternehmergesellschaft (haftungsbeschränkt), oder die Ltd.
</t>
        </r>
      </text>
    </comment>
    <comment ref="J37" authorId="0" shapeId="0">
      <text>
        <r>
          <rPr>
            <sz val="10"/>
            <color indexed="81"/>
            <rFont val="Arial"/>
            <family val="2"/>
          </rPr>
          <t>Beim Geschäftsführer, der zugleich Gesellschafter ist, fallen keine AG-Anteile an.</t>
        </r>
      </text>
    </comment>
    <comment ref="B38" authorId="0" shapeId="0">
      <text>
        <r>
          <rPr>
            <sz val="10"/>
            <color indexed="81"/>
            <rFont val="Arial"/>
            <family val="2"/>
          </rPr>
          <t xml:space="preserve">Gilt auch für die 
Unternehmergesellschaft (haftungsbeschränkt), oder die Ltd.
</t>
        </r>
      </text>
    </comment>
    <comment ref="J38" authorId="0" shapeId="0">
      <text>
        <r>
          <rPr>
            <sz val="10"/>
            <color indexed="81"/>
            <rFont val="Arial"/>
            <family val="2"/>
          </rPr>
          <t>Beim Geschäftsführer, der zugleich Gesellschafter ist, fallen keine AG-Anteile an.</t>
        </r>
      </text>
    </comment>
    <comment ref="M42" authorId="5" shapeId="0">
      <text>
        <r>
          <rPr>
            <sz val="10"/>
            <color indexed="81"/>
            <rFont val="Arial"/>
            <family val="2"/>
          </rPr>
          <t>Wert ist auf 100 EUR gerundet.</t>
        </r>
      </text>
    </comment>
  </commentList>
</comments>
</file>

<file path=xl/comments8.xml><?xml version="1.0" encoding="utf-8"?>
<comments xmlns="http://schemas.openxmlformats.org/spreadsheetml/2006/main">
  <authors>
    <author>HWK</author>
    <author>Arnold.Ekkehard</author>
    <author>UwHemens</author>
    <author>Ekkehard Arnold</author>
  </authors>
  <commentList>
    <comment ref="C8" authorId="0" shapeId="0">
      <text>
        <r>
          <rPr>
            <sz val="10"/>
            <color indexed="81"/>
            <rFont val="Arial"/>
            <family val="2"/>
          </rPr>
          <t>Angaben ohne USt.</t>
        </r>
      </text>
    </comment>
    <comment ref="E8" authorId="0" shapeId="0">
      <text>
        <r>
          <rPr>
            <sz val="10"/>
            <color indexed="81"/>
            <rFont val="Arial"/>
            <family val="2"/>
          </rPr>
          <t>Angaben ohne USt.</t>
        </r>
      </text>
    </comment>
    <comment ref="G8" authorId="0" shapeId="0">
      <text>
        <r>
          <rPr>
            <sz val="10"/>
            <color indexed="81"/>
            <rFont val="Arial"/>
            <family val="2"/>
          </rPr>
          <t>Angaben ohne USt.</t>
        </r>
      </text>
    </comment>
    <comment ref="B12" authorId="1" shapeId="0">
      <text>
        <r>
          <rPr>
            <sz val="10"/>
            <color indexed="81"/>
            <rFont val="Arial"/>
            <family val="2"/>
          </rPr>
          <t>Hier werden z.B. erfasst:
- betriebliche Haftpflichtversicherung
- Kammerbeiträge
- Innungsbeiträge
- GEMA - Gebühren
- ...</t>
        </r>
      </text>
    </comment>
    <comment ref="B14" authorId="2" shapeId="0">
      <text>
        <r>
          <rPr>
            <sz val="10"/>
            <color indexed="81"/>
            <rFont val="Arial"/>
            <family val="2"/>
          </rPr>
          <t xml:space="preserve">Die Eröffnungswerbung erfassen Sie bitte auf dem Arbeitsblatt "Kapitalbedarf" in dem Feld "Markterschließung".
</t>
        </r>
      </text>
    </comment>
    <comment ref="B16" authorId="3" shapeId="0">
      <text>
        <r>
          <rPr>
            <sz val="9"/>
            <color indexed="81"/>
            <rFont val="Arial"/>
            <family val="2"/>
          </rPr>
          <t>Werden im Blatt: Kapitalbedarf ermittelt.</t>
        </r>
      </text>
    </comment>
    <comment ref="B21" authorId="1" shapeId="0">
      <text>
        <r>
          <rPr>
            <sz val="10"/>
            <color indexed="81"/>
            <rFont val="Arial"/>
            <family val="2"/>
          </rPr>
          <t>Hier werden z.B. erfasst:
- Leasing von Maschinen 
- Miete von Anlagen
- Lizenzgebühren für Software
- ...</t>
        </r>
      </text>
    </comment>
    <comment ref="B23" authorId="0" shapeId="0">
      <text>
        <r>
          <rPr>
            <sz val="10"/>
            <color indexed="81"/>
            <rFont val="Arial"/>
            <family val="2"/>
          </rPr>
          <t>Geringwertige Wirtschaftsgüter (GWG) können ab 2018 bis 800 EUR sofort abgeschrieben werden (diese  und ebenso die  Sammelposten-Regelung  werden  bei den  Abschreibungen in Zeile 14 nicht berücksichtigt).</t>
        </r>
      </text>
    </comment>
    <comment ref="B24" authorId="1" shapeId="0">
      <text>
        <r>
          <rPr>
            <sz val="10"/>
            <color indexed="81"/>
            <rFont val="Arial"/>
            <family val="2"/>
          </rPr>
          <t>Hier werden z.B. erfasst:
- Berufsbekleidung
- Schulungsmaterialien 
- betrieblicher Reinigungsmittel</t>
        </r>
      </text>
    </comment>
    <comment ref="B25" authorId="3" shapeId="0">
      <text>
        <r>
          <rPr>
            <sz val="10"/>
            <color indexed="81"/>
            <rFont val="Arial"/>
            <family val="2"/>
          </rPr>
          <t>Werden im Blatt Zins und Tilgung ermittelt.
Gerundet auf 100 EUR</t>
        </r>
      </text>
    </comment>
    <comment ref="B26" authorId="1" shapeId="0">
      <text>
        <r>
          <rPr>
            <sz val="10"/>
            <color indexed="81"/>
            <rFont val="Arial"/>
            <family val="2"/>
          </rPr>
          <t>Die kurzfristigen Zinsen können ermittelt werden durch die Schätzung der durchschnittlichen Inanspruchnahme des Kontokorrents  x   Zinssatz
(siehe Blatt Finanzierung, Felder C29 u. C30).</t>
        </r>
      </text>
    </comment>
    <comment ref="B34" authorId="1" shapeId="0">
      <text>
        <r>
          <rPr>
            <sz val="10"/>
            <color indexed="81"/>
            <rFont val="Arial"/>
            <family val="2"/>
          </rPr>
          <t>Hier den örtlichen Gewerbesteuer - Hebesatz eingeben.</t>
        </r>
      </text>
    </comment>
    <comment ref="B35" authorId="3" shapeId="0">
      <text>
        <r>
          <rPr>
            <sz val="10"/>
            <color indexed="81"/>
            <rFont val="Arial"/>
            <family val="2"/>
          </rPr>
          <t>Wird nur bei Kapitalgesellschaften erhoben.
Gesellschaftsform auf Startseite erfassen.</t>
        </r>
      </text>
    </comment>
  </commentList>
</comments>
</file>

<file path=xl/comments9.xml><?xml version="1.0" encoding="utf-8"?>
<comments xmlns="http://schemas.openxmlformats.org/spreadsheetml/2006/main">
  <authors>
    <author>HWK</author>
    <author>Arnold.Ekkehard</author>
    <author>Vogel.Tobias</author>
    <author>Ekkehard Arnold</author>
    <author xml:space="preserve"> </author>
  </authors>
  <commentList>
    <comment ref="G10" authorId="0" shapeId="0">
      <text>
        <r>
          <rPr>
            <sz val="10"/>
            <color indexed="81"/>
            <rFont val="Arial"/>
            <family val="2"/>
          </rPr>
          <t>Die Prozente beziehen sich auf die Summe der privaten Ausgaben</t>
        </r>
      </text>
    </comment>
    <comment ref="I10" authorId="0" shapeId="0">
      <text>
        <r>
          <rPr>
            <sz val="10"/>
            <color indexed="81"/>
            <rFont val="Arial"/>
            <family val="2"/>
          </rPr>
          <t>Die Prozente beziehen sich auf die Summe der privaten Ausgaben</t>
        </r>
      </text>
    </comment>
    <comment ref="K10" authorId="0" shapeId="0">
      <text>
        <r>
          <rPr>
            <sz val="10"/>
            <color indexed="81"/>
            <rFont val="Arial"/>
            <family val="2"/>
          </rPr>
          <t>Die Prozente beziehen sich auf die Summe der privaten Ausgaben</t>
        </r>
      </text>
    </comment>
    <comment ref="E25" authorId="1" shapeId="0">
      <text>
        <r>
          <rPr>
            <sz val="10"/>
            <color indexed="81"/>
            <rFont val="Arial"/>
            <family val="2"/>
          </rPr>
          <t xml:space="preserve">Zur Abschätzung der Einkommensteuer ist der Lohn- und Einkommensteuerrechner des BMF hilfreich:
</t>
        </r>
        <r>
          <rPr>
            <b/>
            <sz val="10"/>
            <color indexed="81"/>
            <rFont val="Arial"/>
            <family val="2"/>
          </rPr>
          <t>https://www.bmf-steuerrechner.de</t>
        </r>
      </text>
    </comment>
    <comment ref="E26" authorId="1" shapeId="0">
      <text>
        <r>
          <rPr>
            <sz val="10"/>
            <color indexed="81"/>
            <rFont val="Arial"/>
            <family val="2"/>
          </rPr>
          <t xml:space="preserve">Höhe:  9% der Einkommensteuer.
Weitere Infos finden Sie unter:
</t>
        </r>
        <r>
          <rPr>
            <b/>
            <sz val="10"/>
            <color indexed="81"/>
            <rFont val="Arial"/>
            <family val="2"/>
          </rPr>
          <t>http://www.kirchenfinanzen.de/kirchensteuer.html
http://www.dbk.de/themen/kirche-und-Geld/Kirchensteuer
http://www.steuer-forum-kirche.de</t>
        </r>
      </text>
    </comment>
    <comment ref="E37" authorId="2" shapeId="0">
      <text>
        <r>
          <rPr>
            <sz val="10"/>
            <color indexed="81"/>
            <rFont val="Arial"/>
            <family val="2"/>
          </rPr>
          <t>Mindestens zu erzielender Unternehmerlohn zur Deckung der privaten Ausgaben.</t>
        </r>
      </text>
    </comment>
    <comment ref="C42" authorId="0" shapeId="0">
      <text>
        <r>
          <rPr>
            <sz val="10"/>
            <color indexed="81"/>
            <rFont val="Arial"/>
            <family val="2"/>
          </rPr>
          <t>Hier ist der notwendige Unternehmerlohn  aus Zeile 34 übernommen
Sofern ein höherer (kalkulatorischer) Unternehmerlohn geplant ist, bitte überschreiben.</t>
        </r>
      </text>
    </comment>
    <comment ref="C44" authorId="3" shapeId="0">
      <text>
        <r>
          <rPr>
            <sz val="10"/>
            <color indexed="81"/>
            <rFont val="@Arial Unicode MS"/>
            <family val="2"/>
          </rPr>
          <t>Ermittlung über 
Nebenrechnung erforderlich;  s.u.</t>
        </r>
      </text>
    </comment>
    <comment ref="C46" authorId="1" shapeId="0">
      <text>
        <r>
          <rPr>
            <sz val="10"/>
            <color indexed="81"/>
            <rFont val="Arial"/>
            <family val="2"/>
          </rPr>
          <t>Die Höhe dieses Unternehmerlohns wird bei der Rentabilitäts- und Liquiditätsplanung berücksichtigt 
(gilt nicht für Kapitalgesellschaften).</t>
        </r>
      </text>
    </comment>
    <comment ref="D56" authorId="4" shapeId="0">
      <text>
        <r>
          <rPr>
            <sz val="9"/>
            <color indexed="81"/>
            <rFont val="Arial"/>
            <family val="2"/>
          </rPr>
          <t>Monatspauschale von 300 EUR muss für Phase II beantragt werden.</t>
        </r>
      </text>
    </comment>
    <comment ref="C59" authorId="3" shapeId="0">
      <text>
        <r>
          <rPr>
            <sz val="10"/>
            <color indexed="81"/>
            <rFont val="@Arial Unicode MS"/>
            <family val="2"/>
          </rPr>
          <t xml:space="preserve">Hinweis: Mögliche Kürzungen des ALG II und des Einstiegsgeldes durch Verrechnung mit betrieblichen Gewinnen werden </t>
        </r>
        <r>
          <rPr>
            <b/>
            <sz val="10"/>
            <color indexed="81"/>
            <rFont val="@Arial Unicode MS"/>
            <family val="2"/>
          </rPr>
          <t>nicht</t>
        </r>
        <r>
          <rPr>
            <sz val="10"/>
            <color indexed="81"/>
            <rFont val="@Arial Unicode MS"/>
            <family val="2"/>
          </rPr>
          <t xml:space="preserve"> berücksichtigt.</t>
        </r>
      </text>
    </comment>
    <comment ref="C62" authorId="3" shapeId="0">
      <text>
        <r>
          <rPr>
            <sz val="10"/>
            <color indexed="81"/>
            <rFont val="@Arial Unicode MS"/>
            <family val="2"/>
          </rPr>
          <t>Eine Verlängerungsoption wird in der Regel  für 6 Monate gewährt,</t>
        </r>
        <r>
          <rPr>
            <sz val="8"/>
            <color indexed="81"/>
            <rFont val="Tahoma"/>
            <family val="2"/>
          </rPr>
          <t xml:space="preserve">
</t>
        </r>
      </text>
    </comment>
    <comment ref="E63" authorId="3" shapeId="0">
      <text>
        <r>
          <rPr>
            <sz val="10"/>
            <color indexed="81"/>
            <rFont val="@Arial Unicode MS"/>
            <family val="2"/>
          </rPr>
          <t>Eingabe der vom Jobcenter ermittelten monatlichen Gesamtunterstützung von ALG II und Einstiegsgeld.</t>
        </r>
      </text>
    </comment>
    <comment ref="C65" authorId="3" shapeId="0">
      <text>
        <r>
          <rPr>
            <sz val="10"/>
            <color indexed="81"/>
            <rFont val="@Arial Unicode MS"/>
            <family val="2"/>
          </rPr>
          <t xml:space="preserve">Weitere Verlängerungsoptionen für jeweils 6 Monate. 
Das Einstiegsgeld kann insgesamt bis zu 2. Jahre gewährt werden.
</t>
        </r>
      </text>
    </comment>
    <comment ref="C66" authorId="3" shapeId="0">
      <text>
        <r>
          <rPr>
            <sz val="10"/>
            <color indexed="81"/>
            <rFont val="@Arial Unicode MS"/>
            <family val="2"/>
          </rPr>
          <t>Eine mögliche Zuschussdegression und der Zeitpunkt des Beginns werden  vom Jobcenter festgelegt.</t>
        </r>
      </text>
    </comment>
  </commentList>
</comments>
</file>

<file path=xl/sharedStrings.xml><?xml version="1.0" encoding="utf-8"?>
<sst xmlns="http://schemas.openxmlformats.org/spreadsheetml/2006/main" count="1169" uniqueCount="538">
  <si>
    <t>Bezeichnung</t>
  </si>
  <si>
    <t>%</t>
  </si>
  <si>
    <t>Personalkosten</t>
  </si>
  <si>
    <t>Anlageinvestition</t>
  </si>
  <si>
    <t>Zinssatz %</t>
  </si>
  <si>
    <t>Gesamt</t>
  </si>
  <si>
    <t>Periode</t>
  </si>
  <si>
    <t>Bestand</t>
  </si>
  <si>
    <t>Tilgung</t>
  </si>
  <si>
    <t>Summe</t>
  </si>
  <si>
    <t>Arbeitgeberanteil-Faktor :</t>
  </si>
  <si>
    <t>Tarifliches</t>
  </si>
  <si>
    <t>Sonder-</t>
  </si>
  <si>
    <t>zeitliche</t>
  </si>
  <si>
    <t>Nr.</t>
  </si>
  <si>
    <t>Zahlungen</t>
  </si>
  <si>
    <t>Einschränkung</t>
  </si>
  <si>
    <t>zzgl. Berufsgenossenschaft</t>
  </si>
  <si>
    <t>Personalkosten gesamt</t>
  </si>
  <si>
    <t>Planumsatz 1. Geschäftsjahr</t>
  </si>
  <si>
    <t xml:space="preserve"> 1.Geschäftsjahr</t>
  </si>
  <si>
    <t xml:space="preserve"> 2.Geschäftsjahr</t>
  </si>
  <si>
    <t xml:space="preserve"> 3.Geschäftsjahr</t>
  </si>
  <si>
    <t>1. Geschäftsjahr</t>
  </si>
  <si>
    <t>2. Geschäftsjahr</t>
  </si>
  <si>
    <t>3. Geschäftsjahr</t>
  </si>
  <si>
    <t>Markterschließungskosten</t>
  </si>
  <si>
    <t>Nutzungsdauer</t>
  </si>
  <si>
    <t>Durchschnittl.</t>
  </si>
  <si>
    <t>pro Monat</t>
  </si>
  <si>
    <t>EUR</t>
  </si>
  <si>
    <t>Grundstücke</t>
  </si>
  <si>
    <t>Gebäude</t>
  </si>
  <si>
    <t>Büroausstattung, EDV</t>
  </si>
  <si>
    <t>Laden-,Lagereinrichtung</t>
  </si>
  <si>
    <t>Anlaufkosten</t>
  </si>
  <si>
    <t>pro Std.</t>
  </si>
  <si>
    <t>pro Jahr</t>
  </si>
  <si>
    <t>Versicherung, Beiträge</t>
  </si>
  <si>
    <t>langfristige Zinsen</t>
  </si>
  <si>
    <t>Abschreibungen</t>
  </si>
  <si>
    <t>Energiekosten (Strom, Heizung, Wasser)</t>
  </si>
  <si>
    <t>übrige Kosten gesamt</t>
  </si>
  <si>
    <t xml:space="preserve"> = Rohgewinn 1</t>
  </si>
  <si>
    <t xml:space="preserve"> - Personalkosten</t>
  </si>
  <si>
    <t xml:space="preserve"> = Rohgewinn 2</t>
  </si>
  <si>
    <t>Planungsrechnung:</t>
  </si>
  <si>
    <t>in Jahren</t>
  </si>
  <si>
    <t>Sonstiges 2:</t>
  </si>
  <si>
    <t>Sonstiges 3:</t>
  </si>
  <si>
    <t>Bruttogehalt</t>
  </si>
  <si>
    <t>Bruttolohn</t>
  </si>
  <si>
    <t>Aktueller</t>
  </si>
  <si>
    <t>Lohn- und Gehaltsangabe</t>
  </si>
  <si>
    <t xml:space="preserve"> = Betriebsleistung gesamt</t>
  </si>
  <si>
    <t>der Kunden zahlt noch im Monat der Rechnungsstellung</t>
  </si>
  <si>
    <t>der Kunden zahlt im Folgemonat</t>
  </si>
  <si>
    <t>der Kunden zahlt erst nach zwei Monaten</t>
  </si>
  <si>
    <t>Umsatzsteuersatz</t>
  </si>
  <si>
    <t>Vorsteuersatz</t>
  </si>
  <si>
    <t>EURO</t>
  </si>
  <si>
    <t>Jahr 1</t>
  </si>
  <si>
    <t>Umsatzplan (netto)</t>
  </si>
  <si>
    <t>Umsatzsteuer (USt)</t>
  </si>
  <si>
    <t xml:space="preserve">Einzahlungen </t>
  </si>
  <si>
    <t>2. sonstige Einzahlungen</t>
  </si>
  <si>
    <t>Privatentnahmen</t>
  </si>
  <si>
    <t>USt-Zahllast (-) oder Erstattung (+)</t>
  </si>
  <si>
    <t>Liquiditätssaldo kumuliert</t>
  </si>
  <si>
    <r>
      <t xml:space="preserve">1. aus Umsatz </t>
    </r>
    <r>
      <rPr>
        <sz val="8"/>
        <rFont val="Arial"/>
        <family val="2"/>
      </rPr>
      <t>incl. USt</t>
    </r>
  </si>
  <si>
    <t>Auszahlung</t>
  </si>
  <si>
    <t>Laufzeit</t>
  </si>
  <si>
    <t>in %</t>
  </si>
  <si>
    <t>Firmenwert</t>
  </si>
  <si>
    <t>Umbauten/ Renovierung</t>
  </si>
  <si>
    <t>Maschinen/Geräte/Werkzeuge</t>
  </si>
  <si>
    <t>Finanzanlagen</t>
  </si>
  <si>
    <t>Raumkosten (Miete, Pacht)</t>
  </si>
  <si>
    <t>Zinssatz in %</t>
  </si>
  <si>
    <t>Fahrzeuge</t>
  </si>
  <si>
    <t>Vorsteuer</t>
  </si>
  <si>
    <t>nein</t>
  </si>
  <si>
    <t>ja</t>
  </si>
  <si>
    <t>Material-/Wareneinsatz</t>
  </si>
  <si>
    <t>Fremdleistungen</t>
  </si>
  <si>
    <t>Sonstiges</t>
  </si>
  <si>
    <t>Liquiditätssaldo</t>
  </si>
  <si>
    <t>Betriebsmittel</t>
  </si>
  <si>
    <t>Kapitalbedarf lt. Kapitalbedarfsplan:</t>
  </si>
  <si>
    <t xml:space="preserve"> </t>
  </si>
  <si>
    <t>Vorfinanzierungen v. Aufträgen</t>
  </si>
  <si>
    <t>Reserve für Unvorhergesehenes</t>
  </si>
  <si>
    <t>Gesamtkapitalbedarf</t>
  </si>
  <si>
    <t>Darlehen 1:</t>
  </si>
  <si>
    <t>Darlehen 2:</t>
  </si>
  <si>
    <t>Zinsbindung</t>
  </si>
  <si>
    <t>Annuitätendarlehen:</t>
  </si>
  <si>
    <t>Tilgungsfreie Zeit</t>
  </si>
  <si>
    <t>Jahre</t>
  </si>
  <si>
    <t>siehe einzelne Darlehen</t>
  </si>
  <si>
    <t>Tilgungszeitraum</t>
  </si>
  <si>
    <t>Gesamtwerte</t>
  </si>
  <si>
    <t>in EUR</t>
  </si>
  <si>
    <t xml:space="preserve"> - Materialeinsatz gesamt</t>
  </si>
  <si>
    <t xml:space="preserve"> = Betriebsergebnis</t>
  </si>
  <si>
    <t>Geplanter Umsatz:</t>
  </si>
  <si>
    <t>Auszahlungen (Nettowerte)</t>
  </si>
  <si>
    <t>zzgl. Sonstiges</t>
  </si>
  <si>
    <t>Kirchensteuer</t>
  </si>
  <si>
    <t>Lebensunterhalt</t>
  </si>
  <si>
    <t>Miete/Hausaufwendungen</t>
  </si>
  <si>
    <t>Kommunikation (Telefon, TV)</t>
  </si>
  <si>
    <t>Kfz-Kosten</t>
  </si>
  <si>
    <t>Altersvorsorge (Renten-, Lebensversicherung)</t>
  </si>
  <si>
    <t>Kranken-, Pflegeversicherung</t>
  </si>
  <si>
    <t>Urlaub, Reise</t>
  </si>
  <si>
    <t>geplante Anschaffungen</t>
  </si>
  <si>
    <t>andere Nettolohn/-gehaltseinnahmen</t>
  </si>
  <si>
    <t>Kindergeld</t>
  </si>
  <si>
    <t>Sonstige (dauerhaften) Einkünfte</t>
  </si>
  <si>
    <t>+ Personalkosten</t>
  </si>
  <si>
    <t>+ übrige Kosten</t>
  </si>
  <si>
    <t>= mindestens notwendiger Rohgewinn</t>
  </si>
  <si>
    <t xml:space="preserve">+ Materialeinsatz </t>
  </si>
  <si>
    <t>Personal</t>
  </si>
  <si>
    <t>Achtung: Mit Ausnahme des Materialeinsatzes werden alle Kostenarten als fix angenommen!</t>
  </si>
  <si>
    <t>Kontokorrentrahmen</t>
  </si>
  <si>
    <t>ERP-Kapital für Gründung</t>
  </si>
  <si>
    <t>Stunden</t>
  </si>
  <si>
    <t>pro</t>
  </si>
  <si>
    <t>Woche</t>
  </si>
  <si>
    <t>sonstige Versicherungen</t>
  </si>
  <si>
    <t>Tage</t>
  </si>
  <si>
    <t>Arbeitszeit pro Woche</t>
  </si>
  <si>
    <t xml:space="preserve"> - bez. Feiertage</t>
  </si>
  <si>
    <t xml:space="preserve"> - Urlaubstage</t>
  </si>
  <si>
    <t xml:space="preserve"> - Krankheitstage</t>
  </si>
  <si>
    <t xml:space="preserve"> - sonstige Fehltage</t>
  </si>
  <si>
    <t xml:space="preserve"> = Anwesenheitszeit</t>
  </si>
  <si>
    <t xml:space="preserve"> = Zwischensumme</t>
  </si>
  <si>
    <t xml:space="preserve"> x Anzahl Mitarbeiter bzw. Inhaber</t>
  </si>
  <si>
    <t xml:space="preserve"> = Lohnumsatz</t>
  </si>
  <si>
    <t>Materialeinsatz in %</t>
  </si>
  <si>
    <t>Materialaufschlag in %</t>
  </si>
  <si>
    <t>Aufschlag auf Fremdleistungen in %</t>
  </si>
  <si>
    <t>Lohnumsatz gesamt in EUR</t>
  </si>
  <si>
    <t>Materialumsatz in EUR</t>
  </si>
  <si>
    <t>Fremdleistungen Kosten in EUR</t>
  </si>
  <si>
    <t>Fremdleistungsumsatz in EUR</t>
  </si>
  <si>
    <t>Gesamtumsatz in EUR</t>
  </si>
  <si>
    <t xml:space="preserve"> + Überstunden pro Jahr</t>
  </si>
  <si>
    <t xml:space="preserve"> - Anteil unproduktiver Stunden in %</t>
  </si>
  <si>
    <t>Gesamtumsatz in EUR gerundet</t>
  </si>
  <si>
    <t>Gesellen</t>
  </si>
  <si>
    <t>Auszubildende</t>
  </si>
  <si>
    <t>Std./Jahr</t>
  </si>
  <si>
    <t>Gesamtumsatz</t>
  </si>
  <si>
    <t>Tage pro Jahr</t>
  </si>
  <si>
    <t xml:space="preserve"> - Sonntage und Feiertage</t>
  </si>
  <si>
    <t xml:space="preserve"> - Samstage (1/2)</t>
  </si>
  <si>
    <t xml:space="preserve"> - sonstige Tage, an denen geschlossen ist</t>
  </si>
  <si>
    <t>Durchschnittsumsatz je Kunde</t>
  </si>
  <si>
    <t xml:space="preserve"> x Anzahl erwarteter Kunden pro Tag</t>
  </si>
  <si>
    <t>Kunden/Tag</t>
  </si>
  <si>
    <t xml:space="preserve"> x Öffnungstage pro Jahr</t>
  </si>
  <si>
    <t xml:space="preserve"> = Jahresumsatz</t>
  </si>
  <si>
    <t xml:space="preserve"> / Durchschnittsumsatz je Kunde</t>
  </si>
  <si>
    <t xml:space="preserve"> = notwendige Kunden pro Jahr</t>
  </si>
  <si>
    <t>Anzahl Kunden</t>
  </si>
  <si>
    <t xml:space="preserve"> / Öffnungstage</t>
  </si>
  <si>
    <t xml:space="preserve"> = notwendige Kunden pro Tag</t>
  </si>
  <si>
    <t>Jahresumsatz gerundet</t>
  </si>
  <si>
    <t xml:space="preserve"> x Stundenverrechnungssatz</t>
  </si>
  <si>
    <t>Unternehmensdaten:</t>
  </si>
  <si>
    <t>Rechtsform:</t>
  </si>
  <si>
    <t>Telefonnummer:</t>
  </si>
  <si>
    <t>von</t>
  </si>
  <si>
    <t>Branche:</t>
  </si>
  <si>
    <t>Anzahl</t>
  </si>
  <si>
    <t xml:space="preserve">Anteil </t>
  </si>
  <si>
    <t>produktiv</t>
  </si>
  <si>
    <t>Produktive</t>
  </si>
  <si>
    <t>Kräfte</t>
  </si>
  <si>
    <t>Anzahl Mitarbeiter produktiv</t>
  </si>
  <si>
    <t>produktiv Beschäftigtem</t>
  </si>
  <si>
    <t xml:space="preserve">Eigene Betriebsleistung je </t>
  </si>
  <si>
    <t>Umsatz über Fremdleistungen</t>
  </si>
  <si>
    <t>brutto!!</t>
  </si>
  <si>
    <t>Die Angaben zur Fremdfinanzierung sind als erster Planungsansatz zu verstehen. Über den tatsächlichen Finanzierungsweg soll gemeinsam mit der Hausbank beraten werden.</t>
  </si>
  <si>
    <t>incl. AG-Anteile</t>
  </si>
  <si>
    <t>Nettolohn/-gehalt des Ehe- bzw. Lebenspartners</t>
  </si>
  <si>
    <t>I. Summe Einzahlungen (Bruttowerte)</t>
  </si>
  <si>
    <t>II. Summe Auszahlungen (incl. Vorsteuer)</t>
  </si>
  <si>
    <t>Disagio</t>
  </si>
  <si>
    <t>Zusammen</t>
  </si>
  <si>
    <t>Abschreibung</t>
  </si>
  <si>
    <t>(AfA)</t>
  </si>
  <si>
    <t>-</t>
  </si>
  <si>
    <t>Mitarbeiterproduktivität</t>
  </si>
  <si>
    <t xml:space="preserve">Lohn/Gehalt </t>
  </si>
  <si>
    <t>Lohn/Gehalt</t>
  </si>
  <si>
    <t>Zusatzgehalt</t>
  </si>
  <si>
    <t>Mitarbeiter</t>
  </si>
  <si>
    <t>Beginn</t>
  </si>
  <si>
    <t>Ende</t>
  </si>
  <si>
    <t>ohne AG-Anteile</t>
  </si>
  <si>
    <t>gewichtet</t>
  </si>
  <si>
    <t>(Monat)</t>
  </si>
  <si>
    <t>Umsatzbereich</t>
  </si>
  <si>
    <t>Umsatz pro Auftrag in EUR</t>
  </si>
  <si>
    <t>umsatz in EUR</t>
  </si>
  <si>
    <t>In EUR</t>
  </si>
  <si>
    <t>erwarteter Umsatz</t>
  </si>
  <si>
    <t>erwartete Aufträge</t>
  </si>
  <si>
    <t>Umsatzbereich 2</t>
  </si>
  <si>
    <t>Umsatzbereich 3</t>
  </si>
  <si>
    <t>Umsatzbereich 4</t>
  </si>
  <si>
    <t>Umsatzbereich 5</t>
  </si>
  <si>
    <t>Umsatzbereich 6</t>
  </si>
  <si>
    <t>Umsatzbereich 7</t>
  </si>
  <si>
    <t>Umsatzbereich 8</t>
  </si>
  <si>
    <t>Umsatzbereich 9</t>
  </si>
  <si>
    <t>Umsatzbereich 10</t>
  </si>
  <si>
    <t>Anzahl erwarteter Aufträge pro</t>
  </si>
  <si>
    <t>Mindest- Umsatzbedarf</t>
  </si>
  <si>
    <t>zu beschaffen</t>
  </si>
  <si>
    <t>vorhanden</t>
  </si>
  <si>
    <t>(Jahre)</t>
  </si>
  <si>
    <t>Gewichteter Umsatz</t>
  </si>
  <si>
    <t>Typische Umsatzart/ Bezeichnung</t>
  </si>
  <si>
    <t>Hilfstabelle: Ermittlung Durchschnittsumsatz je Kunde</t>
  </si>
  <si>
    <t>Durchschnittsumsatz je Kunde brutto</t>
  </si>
  <si>
    <t>Anzahl Arbeitstage/Woche</t>
  </si>
  <si>
    <t>Umsatzart 1</t>
  </si>
  <si>
    <t>Umsatzart 2</t>
  </si>
  <si>
    <t>Umsatzart 3</t>
  </si>
  <si>
    <t>Umsatzart 4</t>
  </si>
  <si>
    <t>2. Einzahlungen aus Vorjahr</t>
  </si>
  <si>
    <t xml:space="preserve">  Anzahl Arbeitsmonate/Jahr</t>
  </si>
  <si>
    <t>Möglichkeiten der Umsatzplanung:</t>
  </si>
  <si>
    <t xml:space="preserve"> - z.B. für Unternehmen im </t>
  </si>
  <si>
    <t xml:space="preserve">   Bau- und Ausbaugewerbe</t>
  </si>
  <si>
    <t xml:space="preserve"> - Allgemeine Auftragsplanung</t>
  </si>
  <si>
    <t>1.</t>
  </si>
  <si>
    <t>3.</t>
  </si>
  <si>
    <t xml:space="preserve"> Summe privater Ausgaben</t>
  </si>
  <si>
    <t xml:space="preserve"> Private Ausgaben:</t>
  </si>
  <si>
    <t xml:space="preserve"> Sonstige Private Einnahmen:</t>
  </si>
  <si>
    <t>= Mindest - Umsatzbedarf</t>
  </si>
  <si>
    <t xml:space="preserve">     ~ notwendiger Unternehmerlohn</t>
  </si>
  <si>
    <t xml:space="preserve"> -</t>
  </si>
  <si>
    <t xml:space="preserve"> - </t>
  </si>
  <si>
    <t>Avalkredit:</t>
  </si>
  <si>
    <t>kurzfristige Zinsen, Bankgebühren</t>
  </si>
  <si>
    <t>Tilgungs- satz in%</t>
  </si>
  <si>
    <t>Laufzeit in Jahren</t>
  </si>
  <si>
    <t>Zinssatz</t>
  </si>
  <si>
    <t>Tilgungsatz</t>
  </si>
  <si>
    <r>
      <t>Inhaber/-in</t>
    </r>
    <r>
      <rPr>
        <b/>
        <sz val="10"/>
        <rFont val="Arial"/>
        <family val="2"/>
      </rPr>
      <t xml:space="preserve"> oder</t>
    </r>
  </si>
  <si>
    <t>Planumsatz 3. Geschäftsjahr</t>
  </si>
  <si>
    <t>Geplanter Unternehmerlohn</t>
  </si>
  <si>
    <t>Notwendiger Unternehmerlohn</t>
  </si>
  <si>
    <t xml:space="preserve"> = Saldo der Ausgaben abzüglich der sonstigen Einnahmen </t>
  </si>
  <si>
    <t xml:space="preserve"> =&gt; Laufzeit</t>
  </si>
  <si>
    <t>Umsatz ohne USt.</t>
  </si>
  <si>
    <t>Kreditverpflichtungen</t>
  </si>
  <si>
    <t>2. Langfristiges Fremdkapital</t>
  </si>
  <si>
    <t>3. Kurzfristiges Fremdkapital</t>
  </si>
  <si>
    <t xml:space="preserve"> - Barmittel</t>
  </si>
  <si>
    <t xml:space="preserve"> - vorhanden / Sacheinlage</t>
  </si>
  <si>
    <t>Summe Disagio:</t>
  </si>
  <si>
    <t>1. Eigenkapital:</t>
  </si>
  <si>
    <t>Eigenkapital gesamt</t>
  </si>
  <si>
    <r>
      <t>Kapitalbedarfsplanung</t>
    </r>
    <r>
      <rPr>
        <b/>
        <sz val="10"/>
        <rFont val="Arial"/>
        <family val="2"/>
      </rPr>
      <t xml:space="preserve"> (Netto-Werte)</t>
    </r>
  </si>
  <si>
    <t>Kapitalbedarfs- und Finanzierungsplanung</t>
  </si>
  <si>
    <t>Rentabilitätsvorschau</t>
  </si>
  <si>
    <t>Liquiditätsplanung</t>
  </si>
  <si>
    <t>Investitionen, und weitere Ausgaben gemäß Kapitalbedarfsplan</t>
  </si>
  <si>
    <t>Höhe:</t>
  </si>
  <si>
    <t>Höhe</t>
  </si>
  <si>
    <t>Summe Zahlungen:</t>
  </si>
  <si>
    <t>Zinsen EUR</t>
  </si>
  <si>
    <t>Kapitaldienst EUR</t>
  </si>
  <si>
    <t>Tilgung EUR</t>
  </si>
  <si>
    <t xml:space="preserve">Bestand       EUR </t>
  </si>
  <si>
    <t>Unternehmenskonzept</t>
  </si>
  <si>
    <t>geschätzte Einkommensteuer mit Solidaritätszuschlag</t>
  </si>
  <si>
    <t>GmbH-Gesellsch./Geschäftsführer/-in</t>
  </si>
  <si>
    <t>Umsatzbereich 1</t>
  </si>
  <si>
    <t>Monat</t>
  </si>
  <si>
    <t>Anzahl erwarteter Aufträge pro:</t>
  </si>
  <si>
    <t xml:space="preserve"> + Abschreibungen</t>
  </si>
  <si>
    <t xml:space="preserve">  - Tilgungen</t>
  </si>
  <si>
    <t xml:space="preserve"> - übrige Kosten</t>
  </si>
  <si>
    <t>III. Liquiditätssaldo</t>
  </si>
  <si>
    <t>III: Liquiditätssaldo</t>
  </si>
  <si>
    <t>3. Sonstige Einzahlungen</t>
  </si>
  <si>
    <t xml:space="preserve"> - Materialeinsatz Bereich 1</t>
  </si>
  <si>
    <t xml:space="preserve"> - Materialeinsatz Bereich 2</t>
  </si>
  <si>
    <t xml:space="preserve"> - Materialeinsatz Bereich 3</t>
  </si>
  <si>
    <t xml:space="preserve"> - Materialeinsatz Bereich 4</t>
  </si>
  <si>
    <t xml:space="preserve"> = Überschuß / Fehlbetrag</t>
  </si>
  <si>
    <t xml:space="preserve"> - Fremdleistungen</t>
  </si>
  <si>
    <t xml:space="preserve"> = verkaufbare Stunden</t>
  </si>
  <si>
    <t xml:space="preserve"> = verkaufbare Stunden pro Person</t>
  </si>
  <si>
    <t xml:space="preserve"> + MWSt</t>
  </si>
  <si>
    <t>Umsatz lt. Rentabilitätsvorschau 1. J. (Netto)</t>
  </si>
  <si>
    <t xml:space="preserve"> = Umsatz laut Rentabilitätvorschau (Brutto)</t>
  </si>
  <si>
    <t>2.</t>
  </si>
  <si>
    <t>ab 11. Jahr</t>
  </si>
  <si>
    <t>Garantieentgelt %</t>
  </si>
  <si>
    <t>auf offenen Kreditbetrag</t>
  </si>
  <si>
    <t xml:space="preserve">Bestand   </t>
  </si>
  <si>
    <t>Kapitaldienst</t>
  </si>
  <si>
    <t>Zinsen /</t>
  </si>
  <si>
    <t>Garantieentg.</t>
  </si>
  <si>
    <t>1. - 3. Jahr</t>
  </si>
  <si>
    <t>4. - 10. Jahr</t>
  </si>
  <si>
    <t xml:space="preserve">Zinssatz </t>
  </si>
  <si>
    <t xml:space="preserve"> = Tagesumsatz</t>
  </si>
  <si>
    <t xml:space="preserve">EUR </t>
  </si>
  <si>
    <r>
      <t xml:space="preserve"> = </t>
    </r>
    <r>
      <rPr>
        <b/>
        <sz val="10"/>
        <rFont val="Arial"/>
        <family val="2"/>
      </rPr>
      <t>Öffnungstage</t>
    </r>
    <r>
      <rPr>
        <sz val="10"/>
        <rFont val="Arial"/>
        <family val="2"/>
      </rPr>
      <t xml:space="preserve"> pro Jahr</t>
    </r>
  </si>
  <si>
    <t xml:space="preserve">  - für Ladengeschäfte</t>
  </si>
  <si>
    <t>Arbeitgeberanteil-Faktor Minijobs:</t>
  </si>
  <si>
    <t>Bereich 1</t>
  </si>
  <si>
    <t>Bereich 2</t>
  </si>
  <si>
    <t>Bereich 3</t>
  </si>
  <si>
    <t>Bereich 4</t>
  </si>
  <si>
    <t>Vorname Name</t>
  </si>
  <si>
    <t>Straße, Hausnummer</t>
  </si>
  <si>
    <t>Postleitzahl</t>
  </si>
  <si>
    <t>Ort</t>
  </si>
  <si>
    <t>Telefonnummer</t>
  </si>
  <si>
    <t>Gewerbe</t>
  </si>
  <si>
    <t>Rechtsform</t>
  </si>
  <si>
    <t>Geplantes Gründungsdatum (TT.MM.JJ)</t>
  </si>
  <si>
    <t>Struktur:</t>
  </si>
  <si>
    <t>Dauer (Monate)</t>
  </si>
  <si>
    <t>Gründerzuschuss:</t>
  </si>
  <si>
    <t>Phase I</t>
  </si>
  <si>
    <t>Phase II</t>
  </si>
  <si>
    <t>ALG I  (EUR)</t>
  </si>
  <si>
    <t>Monatspauschale (EUR)</t>
  </si>
  <si>
    <t>Summe Gründerzuschuss</t>
  </si>
  <si>
    <t>Summe Einstiegsgeld</t>
  </si>
  <si>
    <t xml:space="preserve"> Summe sonstige privater Einnahmen </t>
  </si>
  <si>
    <t>Verlängerungsoptionen 2. Jahr (Monate)</t>
  </si>
  <si>
    <t>Zuschussdegression im 2. Jahr (%)</t>
  </si>
  <si>
    <t>Verlängerungsoption 1. Jahr (Monate)</t>
  </si>
  <si>
    <t>Nebenrechnung zur Ermittlung eines Gründerzuschusses (GZ) oder eines Einstiegsgeldes (ESG)</t>
  </si>
  <si>
    <t>1. Jahr</t>
  </si>
  <si>
    <t>2.Jahr</t>
  </si>
  <si>
    <t>Arbeitslosengeld II und Einstiegsgeld</t>
  </si>
  <si>
    <t>ALG II und Einstiegsgeld monatlich (EUR)</t>
  </si>
  <si>
    <t>ALG II und Einstiegsgeld monatlich: 2. Jahr (EUR)</t>
  </si>
  <si>
    <t>Gründerzuschuss oder ALG II und Einstiegegeld</t>
  </si>
  <si>
    <t>Geplanter Arbeitseinsatz:</t>
  </si>
  <si>
    <t>2. Jahr</t>
  </si>
  <si>
    <t>3.Jahr</t>
  </si>
  <si>
    <t>BG+</t>
  </si>
  <si>
    <t>Monatspauschale (300 EUR)</t>
  </si>
  <si>
    <t>Körperschaftssteuer incl. Solidaritätszuschlag (15,825%)</t>
  </si>
  <si>
    <t xml:space="preserve"> - Gewerbesteuer und Körperschaftssteuer</t>
  </si>
  <si>
    <t>Summe Betriebssteuern</t>
  </si>
  <si>
    <t>Steuerabschätzung</t>
  </si>
  <si>
    <r>
      <t xml:space="preserve">Gewerbesteuer / </t>
    </r>
    <r>
      <rPr>
        <i/>
        <sz val="10"/>
        <rFont val="Arial"/>
        <family val="2"/>
      </rPr>
      <t>Hebesatz in %</t>
    </r>
  </si>
  <si>
    <t>Einzelunternehmen</t>
  </si>
  <si>
    <t>Gesellschaft bürgerlichen Rechts (GbR)</t>
  </si>
  <si>
    <t>OHG</t>
  </si>
  <si>
    <t>KG</t>
  </si>
  <si>
    <t>GmbH &amp; Co KG</t>
  </si>
  <si>
    <t>GmbH</t>
  </si>
  <si>
    <t>UG (haftungsbeschränkt)</t>
  </si>
  <si>
    <t>Name bzw. Tätigkeitsbereich</t>
  </si>
  <si>
    <t xml:space="preserve">       Empfehlung: Nutzen Sie die Bearbeitungshinweise!</t>
  </si>
  <si>
    <t>Gewerbesteuer / Körperschaftssteuer</t>
  </si>
  <si>
    <t>eingetragener Kaufmann  e.K.</t>
  </si>
  <si>
    <t>eingetragene Kauffrau  e.K.</t>
  </si>
  <si>
    <t>Tilgungsfreie</t>
  </si>
  <si>
    <t>Zinssatz        in %</t>
  </si>
  <si>
    <t>Monate</t>
  </si>
  <si>
    <t>Fremdmittel:</t>
  </si>
  <si>
    <t>1. Personalkostenverteilung 3 Jahre</t>
  </si>
  <si>
    <t>3. Jahr</t>
  </si>
  <si>
    <t>2. Tilgungsverteilung drei Jahre für Tilgungsdarlehen</t>
  </si>
  <si>
    <t>3. Zinsverteilung drei Jahre für Tilgungsdarlehen</t>
  </si>
  <si>
    <t>bestehender Kontokorrent</t>
  </si>
  <si>
    <t>geplanter Kontokorrent</t>
  </si>
  <si>
    <t>Unternehmensname:</t>
  </si>
  <si>
    <t>geplanter Unternehmensname</t>
  </si>
  <si>
    <t>Personalkosten:</t>
  </si>
  <si>
    <t>Übrige Kosten:</t>
  </si>
  <si>
    <t>Betriebssteuern</t>
  </si>
  <si>
    <t>Kalkulatorische Kosten</t>
  </si>
  <si>
    <t>Zwischensumme</t>
  </si>
  <si>
    <t>Ermittlung der abrechenbaren Stunden:</t>
  </si>
  <si>
    <t xml:space="preserve"> = abrechenbare Stunden pro Person</t>
  </si>
  <si>
    <t xml:space="preserve"> = abrechenbare Stunden</t>
  </si>
  <si>
    <t>=</t>
  </si>
  <si>
    <t>über Stunden abzurechnende Kosten</t>
  </si>
  <si>
    <t>Kfz-Kosten (incl. Leasing, Steuern, Vers., Rep., ohne AfA)</t>
  </si>
  <si>
    <t>Büro (Porto, Zeitschriften, sonst. Bürobedarf)</t>
  </si>
  <si>
    <t>Büro (Telefon, Telefax, Internet)</t>
  </si>
  <si>
    <t>Buchführung und Abschlusskosten / Beratungskosten</t>
  </si>
  <si>
    <t>Abraum - und Abfallbeseitigung</t>
  </si>
  <si>
    <t>Werkzeug und Kleingeräte GWG</t>
  </si>
  <si>
    <t>Betriebsbedarf</t>
  </si>
  <si>
    <t>Kosten der Warenabgabe (incl.  Gewährleistungen)</t>
  </si>
  <si>
    <t>Reparaturen, Instandhaltung</t>
  </si>
  <si>
    <t>Miete / Leasing (ohne Kfz) für bewegliche Wirtschaftsgüter</t>
  </si>
  <si>
    <t>Inhaber / Meister</t>
  </si>
  <si>
    <t>abrechenbare Stunden</t>
  </si>
  <si>
    <t>Im zweiten Jahr zusätzlich geplante Investitionen</t>
  </si>
  <si>
    <t>Werbung  / Reisekosten</t>
  </si>
  <si>
    <t>email:</t>
  </si>
  <si>
    <t>Mikromezzanin - Beteiligung</t>
  </si>
  <si>
    <t>Vergütung</t>
  </si>
  <si>
    <t>Gewinnbeteiligung</t>
  </si>
  <si>
    <t>Mikromezzanin</t>
  </si>
  <si>
    <t xml:space="preserve"> - Fremdleistungen und Materialeinsatz  gesamt</t>
  </si>
  <si>
    <t>Aufschläge</t>
  </si>
  <si>
    <t xml:space="preserve">Fremdleistungsaufschlag </t>
  </si>
  <si>
    <t xml:space="preserve">Materialaufschlag Bereich 1  </t>
  </si>
  <si>
    <t xml:space="preserve">Materialaufschlag Bereich 2 </t>
  </si>
  <si>
    <t xml:space="preserve">Materialaufschlag Bereich 3  </t>
  </si>
  <si>
    <t xml:space="preserve">Materialaufschlag Bereich 4  </t>
  </si>
  <si>
    <t>Summe Aufschläge</t>
  </si>
  <si>
    <t xml:space="preserve"> - Summe Kalkulatorische Kosten</t>
  </si>
  <si>
    <t>Überschuß / Fehlbetrag</t>
  </si>
  <si>
    <t>Über den Stundenkostensatz abzurechnende Kosten:</t>
  </si>
  <si>
    <t xml:space="preserve">USt </t>
  </si>
  <si>
    <t>Angaben zu den Zahlungszielen, und zur Umsatzsteuer:</t>
  </si>
  <si>
    <t xml:space="preserve"> Mikromezzanin - Beteiligung</t>
  </si>
  <si>
    <t>USt</t>
  </si>
  <si>
    <t>Rückzahlung</t>
  </si>
  <si>
    <t>Vergütung /</t>
  </si>
  <si>
    <t>Gewinnbeteilig.</t>
  </si>
  <si>
    <t>sonstige Zahlungen / Rücklagen</t>
  </si>
  <si>
    <t xml:space="preserve">Tilgung </t>
  </si>
  <si>
    <t>email</t>
  </si>
  <si>
    <t>Darlehen 3:</t>
  </si>
  <si>
    <t xml:space="preserve"> ( Annahme: Die Tilgungsleistung im Monat der Tilgung wird in dem Tilgungsmonat nicht mehr verzinst)</t>
  </si>
  <si>
    <t>% - Anteil am Gesamtumsatz</t>
  </si>
  <si>
    <t xml:space="preserve">Brutto -Umsatz je Kunde </t>
  </si>
  <si>
    <t xml:space="preserve">Stundenkostensatz </t>
  </si>
  <si>
    <t>Ermittlung der Material- und Fremdleistungsaufschläge:</t>
  </si>
  <si>
    <t xml:space="preserve"> - FL und Materialaufschläge:</t>
  </si>
  <si>
    <t>Geschäftsjahr:</t>
  </si>
  <si>
    <t>Summe abrechenbare Stunden</t>
  </si>
  <si>
    <t xml:space="preserve"> = Gewinn / Verlust nach Steuern</t>
  </si>
  <si>
    <r>
      <rPr>
        <sz val="10"/>
        <rFont val="Calibri"/>
        <family val="2"/>
      </rPr>
      <t>Ø</t>
    </r>
    <r>
      <rPr>
        <sz val="7"/>
        <rFont val="Arial"/>
        <family val="2"/>
      </rPr>
      <t xml:space="preserve"> </t>
    </r>
    <r>
      <rPr>
        <sz val="10"/>
        <rFont val="Arial"/>
        <family val="2"/>
      </rPr>
      <t>Tagesarbeitszeit</t>
    </r>
  </si>
  <si>
    <t>Limited (Ltd.)</t>
  </si>
  <si>
    <t>Jahr 2</t>
  </si>
  <si>
    <t>Jahr 3</t>
  </si>
  <si>
    <t xml:space="preserve">  - Unternehmerlohn</t>
  </si>
  <si>
    <t>erworbene Geschäftsanteile</t>
  </si>
  <si>
    <t xml:space="preserve">Im dritten Jahr zusätzlich geplante Investitionen </t>
  </si>
  <si>
    <t>Kostenarten (Netto-Werte)</t>
  </si>
  <si>
    <t>Geplanter Umsatz (Netto-Werte):</t>
  </si>
  <si>
    <t>Bereich 5</t>
  </si>
  <si>
    <t>Bereich 6</t>
  </si>
  <si>
    <t>Bereich 7</t>
  </si>
  <si>
    <t>Bereich 8</t>
  </si>
  <si>
    <t>Bereich 9</t>
  </si>
  <si>
    <t>Bereich 10</t>
  </si>
  <si>
    <t xml:space="preserve"> - Materialeinsatz Bereich 5</t>
  </si>
  <si>
    <t xml:space="preserve"> - Materialeinsatz Bereich 6</t>
  </si>
  <si>
    <t xml:space="preserve"> - Materialeinsatz Bereich 7</t>
  </si>
  <si>
    <t xml:space="preserve"> - Materialeinsatz Bereich 8</t>
  </si>
  <si>
    <t xml:space="preserve"> - Materialeinsatz Bereich 9</t>
  </si>
  <si>
    <t xml:space="preserve"> - Materialeinsatz Bereich 10</t>
  </si>
  <si>
    <t xml:space="preserve"> -  sonstige kalkulatorische Kosten / Gewinnmarge</t>
  </si>
  <si>
    <t xml:space="preserve"> = Geplanter Unternehmerlohn mit GZ oder ALG II / ESG</t>
  </si>
  <si>
    <t xml:space="preserve">     ~ berücksichtigter Unternehmerlohn</t>
  </si>
  <si>
    <t>Rückzahlungsfreie Zeit</t>
  </si>
  <si>
    <t>Rückzahlungszeitraum</t>
  </si>
  <si>
    <t/>
  </si>
  <si>
    <r>
      <t xml:space="preserve"> Zeit  in</t>
    </r>
    <r>
      <rPr>
        <b/>
        <sz val="10"/>
        <rFont val="Arial"/>
        <family val="2"/>
      </rPr>
      <t xml:space="preserve"> Monaten</t>
    </r>
  </si>
  <si>
    <t>4. Fremdkapital in Form von Zuschüssen</t>
  </si>
  <si>
    <t xml:space="preserve"> - Schenkung</t>
  </si>
  <si>
    <t>StartGeld:</t>
  </si>
  <si>
    <t>sonstige Zuschüsse</t>
  </si>
  <si>
    <t>Meistergründungsprämie (MGP)</t>
  </si>
  <si>
    <t>Der Stundenkostensatz ("netto"):</t>
  </si>
  <si>
    <t>Der Stundenverrechnungssatz:</t>
  </si>
  <si>
    <t xml:space="preserve">Stundenverrechnungssatz </t>
  </si>
  <si>
    <t>Netto</t>
  </si>
  <si>
    <t>Brutto</t>
  </si>
  <si>
    <t>MWSt-Satz:</t>
  </si>
  <si>
    <t>Kurzfristiges Fremdkapital gesamt</t>
  </si>
  <si>
    <t>Zuschüsse gesamt</t>
  </si>
  <si>
    <t>Langfristiges Fremdkapital gesamt</t>
  </si>
  <si>
    <t>Als Stundenverrechnungssatz wird der am Markt durchgesetzte Preis einer Handwerkerstunde verstanden.
Abweichungen vom oben ermittelten  Stundenkostesatz  sind zu untersuchen und Konsequenzen zu besprechen.</t>
  </si>
  <si>
    <t>Material-/Warenbestand</t>
  </si>
  <si>
    <t>"Brutto"</t>
  </si>
  <si>
    <t>Umsatzart 5</t>
  </si>
  <si>
    <t>Umsatzart 6</t>
  </si>
  <si>
    <t>Umsatzart 7</t>
  </si>
  <si>
    <t>Umsatzart 8</t>
  </si>
  <si>
    <t>Umsatzart 9</t>
  </si>
  <si>
    <t>Umsatzart 10</t>
  </si>
  <si>
    <t>weitere Hilfsmittel</t>
  </si>
  <si>
    <r>
      <t xml:space="preserve">notwendiger Unternehmerlohn </t>
    </r>
    <r>
      <rPr>
        <sz val="10"/>
        <rFont val="Arial"/>
        <family val="2"/>
      </rPr>
      <t>(nicht bei Kapitalgesellschaften)</t>
    </r>
  </si>
  <si>
    <t>Kapitalbedarf</t>
  </si>
  <si>
    <t>Finanzierung</t>
  </si>
  <si>
    <t>Zins und Tilgung</t>
  </si>
  <si>
    <t>Personalkosten 1. Jahr</t>
  </si>
  <si>
    <t>Personalksoten 2. Jahr</t>
  </si>
  <si>
    <t>Personalkosten 3. Jahr</t>
  </si>
  <si>
    <t>übrige Kosten</t>
  </si>
  <si>
    <t>Unternehmerlohn</t>
  </si>
  <si>
    <t>Rentabilität</t>
  </si>
  <si>
    <t>Liquiditäsplan 1. Jahr</t>
  </si>
  <si>
    <t>Liquiditätsplan 2. Jahr</t>
  </si>
  <si>
    <t>Liquiditäsplan 3. Jahr</t>
  </si>
  <si>
    <t>Umsatzplanung</t>
  </si>
  <si>
    <t>Stundenkostensatz</t>
  </si>
  <si>
    <t>Bearbeitungshinweise</t>
  </si>
  <si>
    <t>Deckblatt</t>
  </si>
  <si>
    <t>zurück zur Startseite</t>
  </si>
  <si>
    <t>zur Rentabilitätsberechnung</t>
  </si>
  <si>
    <t>zurück nach oben</t>
  </si>
  <si>
    <t>Kapazitätsorientiert</t>
  </si>
  <si>
    <t>nach Kundenzahl</t>
  </si>
  <si>
    <t>nach Zahl der Aufträge</t>
  </si>
  <si>
    <t xml:space="preserve">manuelle Bearbeitung zulassen?    </t>
  </si>
  <si>
    <t>Wenn die Mitarbeiter-Produktivität ermittelt werden soll, klicken Sie auf das Pluszeichen links neben der Zeile 42 und zusätzlich auf das Pluszeichen über der Spalte S</t>
  </si>
  <si>
    <t>Zum Ausblenden der Mitarbeiterproduk- tivität auf das Minuszeichen links neben Zeile 42 und auf das Minuszeichen über der Spalte S klicken.</t>
  </si>
  <si>
    <t>Wenn Sie die Berücksichtigung weiterer Mitarbeiter nicht benötigen, klicken Sie auf das Minus-Zeichen links neben der Zeile 22.</t>
  </si>
  <si>
    <t>Wenn weitere Mit- arbeiter berückichtigt werden sollen, klicken Sie auf das Plus-Zeichen links neben der Zeile 22.</t>
  </si>
  <si>
    <t>Wenn Sie weitere Umsatzbereiche  nicht benötigen, klicken Sie auf die Minus-Zeichen links neben den Zeilen 21 und 33.</t>
  </si>
  <si>
    <t>Wenn weitere Umsatzbereiche  berücksichtigt werden sollen, klicken Sie auf die Plus-Zeichen links neben den Zeilen 21 und 33.</t>
  </si>
  <si>
    <t>Wenn Gründerzuschuss oder ALGII / Einstiegesgeld berücksichtigt werden sollen, klicken Sie auf das Plus-Zeichen links neben der Zeile 69.</t>
  </si>
  <si>
    <t>Wenn Gründerzuschuss oder ALGII / Einstiegesgeld wieder ausgeblendet werden sollen, klicken Sie auf das Minus-Zeichen links neben der Zeile 69.</t>
  </si>
  <si>
    <t>zu finanzieren durch (Finanzierungsplan):</t>
  </si>
  <si>
    <t>Gesamtfinanzierung (1. - 4.)</t>
  </si>
  <si>
    <t>Liquiditätsplan 2. Jahr: Verteilung nach Vorjahreswerten</t>
  </si>
  <si>
    <t>Liquiditätsplan 3. Jahr: Verteilung nach Vorjahreswerten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</si>
</sst>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0">
    <numFmt numFmtId="164" formatCode="#,##0.00\ &quot;DM&quot;;[Red]\-#,##0.00\ &quot;DM&quot;"/>
    <numFmt numFmtId="165" formatCode="_-* #,##0.00\ _D_M_-;\-* #,##0.00\ _D_M_-;_-* &quot;-&quot;??\ _D_M_-;_-@_-"/>
    <numFmt numFmtId="166" formatCode="0.0"/>
    <numFmt numFmtId="167" formatCode="0.0000"/>
    <numFmt numFmtId="168" formatCode="0.0%"/>
    <numFmt numFmtId="169" formatCode="#,##0.0"/>
    <numFmt numFmtId="170" formatCode="General_)"/>
    <numFmt numFmtId="171" formatCode="0_)"/>
    <numFmt numFmtId="172" formatCode="#,##0.00_ ;\-#,##0.00\ "/>
    <numFmt numFmtId="173" formatCode="#,##0_ ;[Red]\-#,##0\ "/>
    <numFmt numFmtId="174" formatCode="#,##0_ ;\-#,##0\ "/>
    <numFmt numFmtId="175" formatCode="m"/>
    <numFmt numFmtId="176" formatCode="mmm"/>
    <numFmt numFmtId="177" formatCode="0.00_ ;[Red]\-0.00\ "/>
    <numFmt numFmtId="178" formatCode="#,##0.00\ &quot;€&quot;"/>
    <numFmt numFmtId="179" formatCode="#,##0\ &quot;€&quot;"/>
    <numFmt numFmtId="180" formatCode="#,##0.00\ _€"/>
    <numFmt numFmtId="181" formatCode="mmm\ yyyy"/>
    <numFmt numFmtId="182" formatCode="mmm/\ yyyy"/>
    <numFmt numFmtId="183" formatCode="#,##0.00;[Red]#,##0.00"/>
  </numFmts>
  <fonts count="76">
    <font>
      <sz val="10"/>
      <name val="MS Sans Serif"/>
    </font>
    <font>
      <sz val="11"/>
      <color indexed="8"/>
      <name val="Calibri"/>
      <family val="2"/>
    </font>
    <font>
      <b/>
      <sz val="10"/>
      <name val="MS Sans Serif"/>
      <family val="2"/>
    </font>
    <font>
      <i/>
      <sz val="10"/>
      <name val="MS Sans Serif"/>
      <family val="2"/>
    </font>
    <font>
      <sz val="10"/>
      <name val="MS Sans Serif"/>
      <family val="2"/>
    </font>
    <font>
      <b/>
      <u/>
      <sz val="14"/>
      <name val="Arial"/>
      <family val="2"/>
    </font>
    <font>
      <sz val="10"/>
      <name val="Arial"/>
      <family val="2"/>
    </font>
    <font>
      <b/>
      <sz val="10"/>
      <name val="Arial"/>
      <family val="2"/>
    </font>
    <font>
      <sz val="8"/>
      <name val="Arial"/>
      <family val="2"/>
    </font>
    <font>
      <b/>
      <u/>
      <sz val="12"/>
      <name val="Arial"/>
      <family val="2"/>
    </font>
    <font>
      <sz val="10"/>
      <name val="Arial"/>
      <family val="2"/>
    </font>
    <font>
      <b/>
      <i/>
      <sz val="10"/>
      <name val="Arial"/>
      <family val="2"/>
    </font>
    <font>
      <b/>
      <sz val="8"/>
      <name val="Arial"/>
      <family val="2"/>
    </font>
    <font>
      <u/>
      <sz val="20"/>
      <name val="Arial"/>
      <family val="2"/>
    </font>
    <font>
      <sz val="12"/>
      <name val="Arial"/>
      <family val="2"/>
    </font>
    <font>
      <i/>
      <sz val="10"/>
      <name val="Arial"/>
      <family val="2"/>
    </font>
    <font>
      <b/>
      <sz val="16"/>
      <name val="Arial"/>
      <family val="2"/>
    </font>
    <font>
      <b/>
      <sz val="12"/>
      <name val="Arial"/>
      <family val="2"/>
    </font>
    <font>
      <sz val="8"/>
      <color indexed="81"/>
      <name val="Tahoma"/>
      <family val="2"/>
    </font>
    <font>
      <b/>
      <i/>
      <sz val="12"/>
      <name val="Arial"/>
      <family val="2"/>
    </font>
    <font>
      <b/>
      <sz val="22"/>
      <name val="Arial"/>
      <family val="2"/>
    </font>
    <font>
      <b/>
      <u/>
      <sz val="10"/>
      <name val="Arial"/>
      <family val="2"/>
    </font>
    <font>
      <b/>
      <sz val="12"/>
      <color indexed="10"/>
      <name val="Arial"/>
      <family val="2"/>
    </font>
    <font>
      <sz val="10"/>
      <color indexed="81"/>
      <name val="Tahoma"/>
      <family val="2"/>
    </font>
    <font>
      <b/>
      <sz val="10"/>
      <color indexed="81"/>
      <name val="Tahoma"/>
      <family val="2"/>
    </font>
    <font>
      <sz val="9"/>
      <name val="Arial"/>
      <family val="2"/>
    </font>
    <font>
      <b/>
      <sz val="14"/>
      <name val="Arial"/>
      <family val="2"/>
    </font>
    <font>
      <b/>
      <sz val="12"/>
      <name val="MS Sans Serif"/>
      <family val="2"/>
    </font>
    <font>
      <b/>
      <sz val="11"/>
      <name val="Arial"/>
      <family val="2"/>
    </font>
    <font>
      <sz val="11"/>
      <name val="Arial"/>
      <family val="2"/>
    </font>
    <font>
      <sz val="10"/>
      <color indexed="9"/>
      <name val="Arial"/>
      <family val="2"/>
    </font>
    <font>
      <sz val="10"/>
      <color indexed="10"/>
      <name val="Arial"/>
      <family val="2"/>
    </font>
    <font>
      <sz val="10"/>
      <color indexed="81"/>
      <name val="Arial"/>
      <family val="2"/>
    </font>
    <font>
      <sz val="11"/>
      <color indexed="81"/>
      <name val="Arial"/>
      <family val="2"/>
    </font>
    <font>
      <sz val="9"/>
      <color indexed="81"/>
      <name val="Tahoma"/>
      <family val="2"/>
    </font>
    <font>
      <sz val="9"/>
      <color indexed="81"/>
      <name val="Arial"/>
      <family val="2"/>
    </font>
    <font>
      <sz val="8"/>
      <color indexed="81"/>
      <name val="Arial"/>
      <family val="2"/>
    </font>
    <font>
      <sz val="12"/>
      <name val="MS Sans Serif"/>
      <family val="2"/>
    </font>
    <font>
      <sz val="12"/>
      <color indexed="10"/>
      <name val="Arial"/>
      <family val="2"/>
    </font>
    <font>
      <sz val="13.5"/>
      <name val="Arial"/>
      <family val="2"/>
    </font>
    <font>
      <sz val="9"/>
      <color indexed="10"/>
      <name val="Arial"/>
      <family val="2"/>
    </font>
    <font>
      <sz val="11"/>
      <name val="MS Sans Serif"/>
      <family val="2"/>
    </font>
    <font>
      <b/>
      <sz val="10"/>
      <color indexed="81"/>
      <name val="Arial"/>
      <family val="2"/>
    </font>
    <font>
      <i/>
      <sz val="9"/>
      <name val="Arial"/>
      <family val="2"/>
    </font>
    <font>
      <sz val="10"/>
      <color indexed="81"/>
      <name val="@Arial Unicode MS"/>
      <family val="2"/>
    </font>
    <font>
      <b/>
      <sz val="10"/>
      <color indexed="81"/>
      <name val="@Arial Unicode MS"/>
      <family val="2"/>
    </font>
    <font>
      <sz val="10"/>
      <name val="MS Sans Serif"/>
      <family val="2"/>
    </font>
    <font>
      <sz val="10"/>
      <color indexed="9"/>
      <name val="Arial"/>
      <family val="2"/>
    </font>
    <font>
      <u/>
      <sz val="8.5"/>
      <color indexed="12"/>
      <name val="MS Sans Serif"/>
      <family val="2"/>
    </font>
    <font>
      <b/>
      <sz val="10"/>
      <color indexed="8"/>
      <name val="MS Sans Serif"/>
      <family val="2"/>
    </font>
    <font>
      <sz val="10"/>
      <color indexed="8"/>
      <name val="MS Sans Serif"/>
      <family val="2"/>
    </font>
    <font>
      <sz val="10"/>
      <color indexed="9"/>
      <name val="MS Sans Serif"/>
      <family val="2"/>
    </font>
    <font>
      <b/>
      <sz val="8.5"/>
      <color indexed="8"/>
      <name val="MS Sans Serif"/>
      <family val="2"/>
    </font>
    <font>
      <sz val="10"/>
      <name val="MS Sans Serif"/>
      <family val="2"/>
    </font>
    <font>
      <sz val="22"/>
      <name val="Arial"/>
      <family val="2"/>
    </font>
    <font>
      <b/>
      <sz val="24"/>
      <name val="Arial"/>
      <family val="2"/>
    </font>
    <font>
      <sz val="14"/>
      <name val="Arial"/>
      <family val="2"/>
    </font>
    <font>
      <b/>
      <sz val="14"/>
      <color indexed="10"/>
      <name val="Arial"/>
      <family val="2"/>
    </font>
    <font>
      <u/>
      <sz val="14"/>
      <color indexed="12"/>
      <name val="MS Sans Serif"/>
      <family val="2"/>
    </font>
    <font>
      <sz val="10"/>
      <name val="Calibri"/>
      <family val="2"/>
    </font>
    <font>
      <sz val="7"/>
      <name val="Arial"/>
      <family val="2"/>
    </font>
    <font>
      <sz val="12"/>
      <color indexed="81"/>
      <name val="Arial"/>
      <family val="2"/>
    </font>
    <font>
      <sz val="10"/>
      <color theme="0"/>
      <name val="Arial"/>
      <family val="2"/>
    </font>
    <font>
      <sz val="10"/>
      <color rgb="FFFF0000"/>
      <name val="MS Sans Serif"/>
      <family val="2"/>
    </font>
    <font>
      <sz val="10"/>
      <color rgb="FFFF0000"/>
      <name val="Arial"/>
      <family val="2"/>
    </font>
    <font>
      <sz val="10"/>
      <color theme="0" tint="-4.9989318521683403E-2"/>
      <name val="Arial"/>
      <family val="2"/>
    </font>
    <font>
      <b/>
      <sz val="10"/>
      <color rgb="FFFF0000"/>
      <name val="Arial"/>
      <family val="2"/>
    </font>
    <font>
      <sz val="12"/>
      <color theme="0"/>
      <name val="Arial"/>
      <family val="2"/>
    </font>
    <font>
      <b/>
      <sz val="12"/>
      <color theme="0"/>
      <name val="Arial"/>
      <family val="2"/>
    </font>
    <font>
      <sz val="10"/>
      <color theme="1"/>
      <name val="Arial"/>
      <family val="2"/>
    </font>
    <font>
      <b/>
      <sz val="10"/>
      <color theme="1"/>
      <name val="Arial"/>
      <family val="2"/>
    </font>
    <font>
      <sz val="10"/>
      <color indexed="12"/>
      <name val="Arial"/>
      <family val="2"/>
    </font>
    <font>
      <sz val="12"/>
      <color indexed="12"/>
      <name val="Arial"/>
      <family val="2"/>
    </font>
    <font>
      <sz val="8.5"/>
      <name val="MS Sans Serif"/>
      <family val="2"/>
    </font>
    <font>
      <sz val="12"/>
      <color rgb="FFFF0000"/>
      <name val="Arial"/>
      <family val="2"/>
    </font>
    <font>
      <sz val="10"/>
      <color rgb="FF000000"/>
      <name val="MS Sans Serif"/>
    </font>
  </fonts>
  <fills count="19">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5"/>
        <bgColor indexed="64"/>
      </patternFill>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9" tint="0.79998168889431442"/>
        <bgColor indexed="64"/>
      </patternFill>
    </fill>
  </fills>
  <borders count="108">
    <border>
      <left/>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double">
        <color indexed="64"/>
      </bottom>
      <diagonal/>
    </border>
    <border>
      <left/>
      <right/>
      <top style="thin">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style="thin">
        <color indexed="64"/>
      </left>
      <right/>
      <top style="double">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double">
        <color indexed="64"/>
      </left>
      <right/>
      <top style="double">
        <color indexed="64"/>
      </top>
      <bottom/>
      <diagonal/>
    </border>
    <border>
      <left/>
      <right/>
      <top style="double">
        <color indexed="64"/>
      </top>
      <bottom/>
      <diagonal/>
    </border>
    <border>
      <left style="thin">
        <color indexed="64"/>
      </left>
      <right style="double">
        <color indexed="64"/>
      </right>
      <top style="double">
        <color indexed="64"/>
      </top>
      <bottom/>
      <diagonal/>
    </border>
    <border>
      <left style="double">
        <color indexed="64"/>
      </left>
      <right/>
      <top/>
      <bottom style="double">
        <color indexed="64"/>
      </bottom>
      <diagonal/>
    </border>
    <border>
      <left style="thin">
        <color indexed="64"/>
      </left>
      <right style="double">
        <color indexed="64"/>
      </right>
      <top/>
      <bottom style="double">
        <color indexed="64"/>
      </bottom>
      <diagonal/>
    </border>
    <border>
      <left/>
      <right style="thin">
        <color indexed="64"/>
      </right>
      <top style="thin">
        <color indexed="64"/>
      </top>
      <bottom style="double">
        <color indexed="64"/>
      </bottom>
      <diagonal/>
    </border>
    <border>
      <left/>
      <right style="double">
        <color indexed="64"/>
      </right>
      <top style="double">
        <color indexed="64"/>
      </top>
      <bottom/>
      <diagonal/>
    </border>
    <border>
      <left style="double">
        <color indexed="64"/>
      </left>
      <right/>
      <top/>
      <bottom/>
      <diagonal/>
    </border>
    <border>
      <left/>
      <right/>
      <top/>
      <bottom style="medium">
        <color indexed="64"/>
      </bottom>
      <diagonal/>
    </border>
    <border>
      <left style="double">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double">
        <color indexed="64"/>
      </right>
      <top/>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double">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double">
        <color indexed="64"/>
      </right>
      <top/>
      <bottom style="thin">
        <color indexed="64"/>
      </bottom>
      <diagonal/>
    </border>
    <border>
      <left style="double">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style="double">
        <color indexed="64"/>
      </right>
      <top/>
      <bottom style="double">
        <color indexed="64"/>
      </bottom>
      <diagonal/>
    </border>
    <border>
      <left style="double">
        <color indexed="64"/>
      </left>
      <right/>
      <top style="medium">
        <color indexed="64"/>
      </top>
      <bottom/>
      <diagonal/>
    </border>
    <border>
      <left/>
      <right/>
      <top style="medium">
        <color indexed="64"/>
      </top>
      <bottom/>
      <diagonal/>
    </border>
    <border>
      <left style="double">
        <color indexed="64"/>
      </left>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double">
        <color indexed="64"/>
      </right>
      <top/>
      <bottom style="thin">
        <color indexed="64"/>
      </bottom>
      <diagonal/>
    </border>
    <border>
      <left style="double">
        <color indexed="64"/>
      </left>
      <right/>
      <top/>
      <bottom style="thin">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double">
        <color indexed="64"/>
      </top>
      <bottom style="double">
        <color indexed="64"/>
      </bottom>
      <diagonal/>
    </border>
    <border>
      <left style="medium">
        <color indexed="64"/>
      </left>
      <right style="medium">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medium">
        <color indexed="64"/>
      </left>
      <right style="medium">
        <color indexed="64"/>
      </right>
      <top style="double">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double">
        <color indexed="64"/>
      </top>
      <bottom style="double">
        <color indexed="64"/>
      </bottom>
      <diagonal/>
    </border>
    <border>
      <left/>
      <right/>
      <top style="double">
        <color indexed="64"/>
      </top>
      <bottom style="thin">
        <color indexed="64"/>
      </bottom>
      <diagonal/>
    </border>
    <border>
      <left style="thin">
        <color indexed="64"/>
      </left>
      <right style="double">
        <color indexed="64"/>
      </right>
      <top/>
      <bottom style="medium">
        <color indexed="64"/>
      </bottom>
      <diagonal/>
    </border>
    <border>
      <left/>
      <right style="thin">
        <color indexed="64"/>
      </right>
      <top style="double">
        <color indexed="64"/>
      </top>
      <bottom/>
      <diagonal/>
    </border>
    <border>
      <left style="medium">
        <color indexed="64"/>
      </left>
      <right style="thin">
        <color indexed="64"/>
      </right>
      <top/>
      <bottom/>
      <diagonal/>
    </border>
    <border>
      <left/>
      <right style="thin">
        <color indexed="64"/>
      </right>
      <top style="double">
        <color indexed="64"/>
      </top>
      <bottom style="double">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s>
  <cellStyleXfs count="23">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38" fontId="4" fillId="0" borderId="0" applyFont="0" applyFill="0" applyBorder="0" applyAlignment="0" applyProtection="0"/>
    <xf numFmtId="165" fontId="10" fillId="0" borderId="0" applyFont="0" applyFill="0" applyBorder="0" applyAlignment="0" applyProtection="0"/>
    <xf numFmtId="0" fontId="48" fillId="0" borderId="0" applyNumberFormat="0" applyFill="0" applyBorder="0" applyAlignment="0" applyProtection="0">
      <alignment vertical="top"/>
      <protection locked="0"/>
    </xf>
    <xf numFmtId="40"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10" fillId="0" borderId="0"/>
    <xf numFmtId="0" fontId="4" fillId="0" borderId="0"/>
    <xf numFmtId="0" fontId="10" fillId="0" borderId="0"/>
  </cellStyleXfs>
  <cellXfs count="1394">
    <xf numFmtId="0" fontId="0" fillId="0" borderId="0" xfId="0"/>
    <xf numFmtId="0" fontId="14" fillId="0" borderId="0" xfId="20" applyFont="1" applyFill="1" applyProtection="1"/>
    <xf numFmtId="0" fontId="6" fillId="0" borderId="0" xfId="0" applyFont="1" applyProtection="1"/>
    <xf numFmtId="0" fontId="6" fillId="0" borderId="1" xfId="0" applyFont="1" applyBorder="1" applyProtection="1"/>
    <xf numFmtId="170" fontId="6" fillId="0" borderId="1" xfId="0" applyNumberFormat="1" applyFont="1" applyBorder="1" applyAlignment="1" applyProtection="1">
      <alignment horizontal="left"/>
    </xf>
    <xf numFmtId="0" fontId="8" fillId="0" borderId="0" xfId="0" applyFont="1" applyProtection="1"/>
    <xf numFmtId="1" fontId="8" fillId="0" borderId="0" xfId="0" applyNumberFormat="1" applyFont="1" applyProtection="1"/>
    <xf numFmtId="38" fontId="8" fillId="0" borderId="0" xfId="0" applyNumberFormat="1" applyFont="1" applyProtection="1"/>
    <xf numFmtId="2" fontId="8" fillId="0" borderId="0" xfId="0" applyNumberFormat="1" applyFont="1" applyProtection="1"/>
    <xf numFmtId="164" fontId="8" fillId="0" borderId="0" xfId="0" applyNumberFormat="1" applyFont="1" applyProtection="1"/>
    <xf numFmtId="0" fontId="12" fillId="0" borderId="0" xfId="0" applyFont="1" applyProtection="1"/>
    <xf numFmtId="1" fontId="12" fillId="0" borderId="0" xfId="0" applyNumberFormat="1" applyFont="1" applyProtection="1"/>
    <xf numFmtId="14" fontId="8" fillId="0" borderId="0" xfId="0" applyNumberFormat="1" applyFont="1" applyProtection="1"/>
    <xf numFmtId="3" fontId="8" fillId="0" borderId="0" xfId="21" applyNumberFormat="1" applyFont="1" applyProtection="1"/>
    <xf numFmtId="0" fontId="10" fillId="0" borderId="0" xfId="22" applyProtection="1"/>
    <xf numFmtId="0" fontId="10" fillId="0" borderId="0" xfId="22" applyAlignment="1" applyProtection="1">
      <alignment horizontal="center" vertical="center"/>
    </xf>
    <xf numFmtId="0" fontId="7" fillId="0" borderId="0" xfId="0" applyFont="1" applyProtection="1"/>
    <xf numFmtId="0" fontId="6" fillId="0" borderId="0" xfId="20" applyFont="1" applyFill="1" applyProtection="1"/>
    <xf numFmtId="0" fontId="6" fillId="0" borderId="0" xfId="0" applyFont="1"/>
    <xf numFmtId="1" fontId="10" fillId="0" borderId="0" xfId="22" applyNumberFormat="1" applyProtection="1"/>
    <xf numFmtId="0" fontId="10" fillId="9" borderId="0" xfId="22" applyFill="1" applyProtection="1"/>
    <xf numFmtId="0" fontId="31" fillId="9" borderId="0" xfId="22" applyFont="1" applyFill="1" applyProtection="1"/>
    <xf numFmtId="1" fontId="10" fillId="9" borderId="0" xfId="22" applyNumberFormat="1" applyFill="1" applyProtection="1"/>
    <xf numFmtId="0" fontId="6" fillId="0" borderId="0" xfId="0" applyFont="1" applyAlignment="1">
      <alignment wrapText="1"/>
    </xf>
    <xf numFmtId="0" fontId="6" fillId="0" borderId="0" xfId="0" applyFont="1" applyFill="1"/>
    <xf numFmtId="0" fontId="10" fillId="10" borderId="0" xfId="22" applyFill="1" applyProtection="1"/>
    <xf numFmtId="1" fontId="10" fillId="10" borderId="0" xfId="22" applyNumberFormat="1" applyFill="1" applyProtection="1"/>
    <xf numFmtId="0" fontId="31" fillId="10" borderId="0" xfId="22" applyFont="1" applyFill="1" applyProtection="1"/>
    <xf numFmtId="0" fontId="4" fillId="0" borderId="0" xfId="18"/>
    <xf numFmtId="0" fontId="50" fillId="0" borderId="0" xfId="0" applyFont="1"/>
    <xf numFmtId="0" fontId="51" fillId="0" borderId="0" xfId="0" applyFont="1"/>
    <xf numFmtId="0" fontId="2" fillId="0" borderId="2" xfId="18" applyFont="1" applyBorder="1"/>
    <xf numFmtId="0" fontId="4" fillId="0" borderId="3" xfId="18" applyBorder="1"/>
    <xf numFmtId="0" fontId="4" fillId="0" borderId="4" xfId="18" applyBorder="1"/>
    <xf numFmtId="0" fontId="4" fillId="0" borderId="1" xfId="18" applyBorder="1"/>
    <xf numFmtId="0" fontId="4" fillId="0" borderId="0" xfId="18" applyBorder="1"/>
    <xf numFmtId="0" fontId="2" fillId="0" borderId="0" xfId="18" applyFont="1" applyBorder="1"/>
    <xf numFmtId="0" fontId="4" fillId="0" borderId="5" xfId="18" applyBorder="1"/>
    <xf numFmtId="166" fontId="4" fillId="0" borderId="0" xfId="18" applyNumberFormat="1" applyBorder="1"/>
    <xf numFmtId="1" fontId="4" fillId="0" borderId="0" xfId="18" applyNumberFormat="1" applyBorder="1"/>
    <xf numFmtId="166" fontId="4" fillId="0" borderId="5" xfId="18" applyNumberFormat="1" applyBorder="1"/>
    <xf numFmtId="166" fontId="4" fillId="0" borderId="0" xfId="18" applyNumberFormat="1" applyFont="1" applyBorder="1"/>
    <xf numFmtId="0" fontId="4" fillId="0" borderId="6" xfId="18" applyBorder="1"/>
    <xf numFmtId="166" fontId="4" fillId="0" borderId="7" xfId="18" applyNumberFormat="1" applyBorder="1"/>
    <xf numFmtId="1" fontId="4" fillId="0" borderId="7" xfId="18" applyNumberFormat="1" applyBorder="1"/>
    <xf numFmtId="166" fontId="4" fillId="0" borderId="8" xfId="18" applyNumberFormat="1" applyBorder="1"/>
    <xf numFmtId="0" fontId="0" fillId="0" borderId="5" xfId="0" applyBorder="1"/>
    <xf numFmtId="0" fontId="4" fillId="0" borderId="1" xfId="18" applyFont="1" applyBorder="1"/>
    <xf numFmtId="0" fontId="4" fillId="0" borderId="6" xfId="18" applyFont="1" applyBorder="1"/>
    <xf numFmtId="0" fontId="4" fillId="0" borderId="8" xfId="18" applyBorder="1"/>
    <xf numFmtId="0" fontId="10" fillId="13" borderId="0" xfId="22" applyFill="1" applyProtection="1"/>
    <xf numFmtId="0" fontId="10" fillId="13" borderId="0" xfId="22" applyFill="1" applyAlignment="1" applyProtection="1">
      <alignment horizontal="center" vertical="center"/>
    </xf>
    <xf numFmtId="0" fontId="2" fillId="0" borderId="0" xfId="18" applyFont="1" applyBorder="1" applyAlignment="1">
      <alignment horizontal="right"/>
    </xf>
    <xf numFmtId="166" fontId="4" fillId="0" borderId="8" xfId="18" applyNumberFormat="1" applyFont="1" applyBorder="1"/>
    <xf numFmtId="0" fontId="6" fillId="0" borderId="0" xfId="0" applyFont="1" applyAlignment="1"/>
    <xf numFmtId="0" fontId="6" fillId="0" borderId="0" xfId="0" applyFont="1" applyAlignment="1" applyProtection="1"/>
    <xf numFmtId="0" fontId="6" fillId="0" borderId="0" xfId="0" applyFont="1" applyBorder="1" applyAlignment="1"/>
    <xf numFmtId="0" fontId="17" fillId="0" borderId="0" xfId="0" applyFont="1" applyBorder="1" applyAlignment="1" applyProtection="1"/>
    <xf numFmtId="0" fontId="31" fillId="13" borderId="0" xfId="0" applyFont="1" applyFill="1"/>
    <xf numFmtId="0" fontId="6" fillId="13" borderId="0" xfId="0" applyFont="1" applyFill="1"/>
    <xf numFmtId="0" fontId="26" fillId="13" borderId="0" xfId="19" applyFont="1" applyFill="1" applyBorder="1" applyAlignment="1" applyProtection="1">
      <alignment horizontal="right"/>
      <protection hidden="1"/>
    </xf>
    <xf numFmtId="0" fontId="26" fillId="13" borderId="0" xfId="19" applyFont="1" applyFill="1" applyBorder="1" applyAlignment="1" applyProtection="1">
      <alignment horizontal="left"/>
      <protection hidden="1"/>
    </xf>
    <xf numFmtId="0" fontId="6" fillId="0" borderId="0" xfId="20" applyFont="1" applyFill="1" applyAlignment="1" applyProtection="1">
      <alignment horizontal="center" vertical="center"/>
    </xf>
    <xf numFmtId="0" fontId="6" fillId="0" borderId="0" xfId="20" applyFont="1" applyFill="1" applyAlignment="1" applyProtection="1">
      <alignment horizontal="center"/>
    </xf>
    <xf numFmtId="2" fontId="0" fillId="0" borderId="0" xfId="0" applyNumberFormat="1" applyBorder="1"/>
    <xf numFmtId="2" fontId="2" fillId="0" borderId="0" xfId="18" applyNumberFormat="1" applyFont="1" applyBorder="1"/>
    <xf numFmtId="2" fontId="4" fillId="0" borderId="0" xfId="18" applyNumberFormat="1" applyBorder="1"/>
    <xf numFmtId="2" fontId="4" fillId="0" borderId="0" xfId="18" applyNumberFormat="1" applyFont="1" applyBorder="1"/>
    <xf numFmtId="2" fontId="4" fillId="0" borderId="0" xfId="18" applyNumberFormat="1" applyBorder="1" applyAlignment="1">
      <alignment horizontal="right"/>
    </xf>
    <xf numFmtId="2" fontId="2" fillId="0" borderId="0" xfId="18" applyNumberFormat="1" applyFont="1" applyBorder="1" applyAlignment="1">
      <alignment horizontal="right"/>
    </xf>
    <xf numFmtId="2" fontId="4" fillId="0" borderId="0" xfId="18" applyNumberFormat="1" applyFont="1" applyBorder="1" applyAlignment="1">
      <alignment horizontal="right"/>
    </xf>
    <xf numFmtId="2" fontId="4" fillId="0" borderId="7" xfId="18" applyNumberFormat="1" applyBorder="1"/>
    <xf numFmtId="2" fontId="2" fillId="0" borderId="7" xfId="18" applyNumberFormat="1" applyFont="1" applyBorder="1"/>
    <xf numFmtId="0" fontId="56" fillId="0" borderId="0" xfId="0" applyFont="1" applyFill="1"/>
    <xf numFmtId="0" fontId="26" fillId="13" borderId="0" xfId="19" applyFont="1" applyFill="1" applyBorder="1" applyAlignment="1" applyProtection="1">
      <alignment horizontal="center"/>
      <protection hidden="1"/>
    </xf>
    <xf numFmtId="0" fontId="6" fillId="0" borderId="0" xfId="0" applyFont="1" applyProtection="1">
      <protection hidden="1"/>
    </xf>
    <xf numFmtId="170" fontId="5" fillId="0" borderId="0" xfId="0" applyNumberFormat="1" applyFont="1" applyAlignment="1" applyProtection="1">
      <alignment horizontal="left"/>
      <protection hidden="1"/>
    </xf>
    <xf numFmtId="183" fontId="17" fillId="0" borderId="0" xfId="0" quotePrefix="1" applyNumberFormat="1" applyFont="1" applyProtection="1">
      <protection hidden="1"/>
    </xf>
    <xf numFmtId="170" fontId="21" fillId="0" borderId="0" xfId="0" applyNumberFormat="1" applyFont="1" applyAlignment="1" applyProtection="1">
      <protection hidden="1"/>
    </xf>
    <xf numFmtId="170" fontId="7" fillId="0" borderId="0" xfId="0" applyNumberFormat="1" applyFont="1" applyAlignment="1" applyProtection="1">
      <alignment horizontal="left"/>
      <protection hidden="1"/>
    </xf>
    <xf numFmtId="170" fontId="6" fillId="0" borderId="0" xfId="0" applyNumberFormat="1" applyFont="1" applyAlignment="1" applyProtection="1">
      <alignment horizontal="left"/>
      <protection hidden="1"/>
    </xf>
    <xf numFmtId="0" fontId="6" fillId="0" borderId="7" xfId="0" applyFont="1" applyBorder="1" applyProtection="1">
      <protection hidden="1"/>
    </xf>
    <xf numFmtId="0" fontId="6" fillId="0" borderId="5" xfId="0" applyFont="1" applyBorder="1" applyProtection="1">
      <protection hidden="1"/>
    </xf>
    <xf numFmtId="0" fontId="6" fillId="0" borderId="2" xfId="0" applyFont="1" applyBorder="1" applyAlignment="1" applyProtection="1">
      <alignment horizontal="center"/>
      <protection hidden="1"/>
    </xf>
    <xf numFmtId="0" fontId="6" fillId="0" borderId="9" xfId="0" applyFont="1" applyBorder="1" applyProtection="1">
      <protection hidden="1"/>
    </xf>
    <xf numFmtId="1" fontId="6" fillId="0" borderId="1" xfId="0" applyNumberFormat="1" applyFont="1" applyBorder="1" applyAlignment="1" applyProtection="1">
      <alignment horizontal="right"/>
      <protection hidden="1"/>
    </xf>
    <xf numFmtId="1" fontId="6" fillId="0" borderId="10" xfId="0" applyNumberFormat="1" applyFont="1" applyBorder="1" applyAlignment="1" applyProtection="1">
      <alignment horizontal="right"/>
      <protection hidden="1"/>
    </xf>
    <xf numFmtId="170" fontId="6" fillId="0" borderId="10" xfId="0" applyNumberFormat="1" applyFont="1" applyBorder="1" applyAlignment="1" applyProtection="1">
      <alignment horizontal="center"/>
      <protection hidden="1"/>
    </xf>
    <xf numFmtId="0" fontId="6" fillId="0" borderId="1" xfId="0" applyFont="1" applyBorder="1" applyAlignment="1" applyProtection="1">
      <alignment horizontal="center"/>
      <protection hidden="1"/>
    </xf>
    <xf numFmtId="0" fontId="6" fillId="0" borderId="11" xfId="0" applyFont="1" applyBorder="1" applyAlignment="1" applyProtection="1">
      <alignment horizontal="center"/>
      <protection hidden="1"/>
    </xf>
    <xf numFmtId="1" fontId="7" fillId="0" borderId="12" xfId="0" applyNumberFormat="1" applyFont="1" applyBorder="1" applyAlignment="1" applyProtection="1">
      <alignment horizontal="center"/>
      <protection hidden="1"/>
    </xf>
    <xf numFmtId="1" fontId="7" fillId="0" borderId="13" xfId="0" applyNumberFormat="1" applyFont="1" applyBorder="1" applyAlignment="1" applyProtection="1">
      <alignment horizontal="center"/>
      <protection hidden="1"/>
    </xf>
    <xf numFmtId="170" fontId="6" fillId="0" borderId="5" xfId="0" applyNumberFormat="1" applyFont="1" applyBorder="1" applyAlignment="1" applyProtection="1">
      <alignment horizontal="center"/>
      <protection hidden="1"/>
    </xf>
    <xf numFmtId="0" fontId="6" fillId="0" borderId="1" xfId="0" applyFont="1" applyBorder="1" applyAlignment="1" applyProtection="1">
      <alignment horizontal="right"/>
      <protection hidden="1"/>
    </xf>
    <xf numFmtId="0" fontId="6" fillId="0" borderId="11" xfId="0" applyFont="1" applyBorder="1" applyAlignment="1" applyProtection="1">
      <alignment horizontal="right"/>
      <protection hidden="1"/>
    </xf>
    <xf numFmtId="170" fontId="31" fillId="0" borderId="2" xfId="0" applyNumberFormat="1" applyFont="1" applyBorder="1" applyAlignment="1" applyProtection="1">
      <alignment horizontal="left"/>
      <protection hidden="1"/>
    </xf>
    <xf numFmtId="38" fontId="6" fillId="0" borderId="13" xfId="13" applyFont="1" applyFill="1" applyBorder="1" applyProtection="1">
      <protection hidden="1"/>
    </xf>
    <xf numFmtId="2" fontId="6" fillId="0" borderId="12" xfId="0" applyNumberFormat="1" applyFont="1" applyBorder="1" applyProtection="1">
      <protection hidden="1"/>
    </xf>
    <xf numFmtId="0" fontId="6" fillId="0" borderId="12" xfId="0" applyFont="1" applyBorder="1" applyProtection="1">
      <protection hidden="1"/>
    </xf>
    <xf numFmtId="0" fontId="6" fillId="0" borderId="14" xfId="0" applyFont="1" applyBorder="1" applyProtection="1">
      <protection hidden="1"/>
    </xf>
    <xf numFmtId="170" fontId="6" fillId="0" borderId="12" xfId="0" applyNumberFormat="1" applyFont="1" applyBorder="1" applyAlignment="1" applyProtection="1">
      <alignment horizontal="left"/>
      <protection hidden="1"/>
    </xf>
    <xf numFmtId="170" fontId="31" fillId="0" borderId="13" xfId="0" applyNumberFormat="1" applyFont="1" applyBorder="1" applyAlignment="1" applyProtection="1">
      <alignment horizontal="left"/>
      <protection hidden="1"/>
    </xf>
    <xf numFmtId="38" fontId="7" fillId="0" borderId="13" xfId="13" applyFont="1" applyFill="1" applyBorder="1" applyProtection="1">
      <protection hidden="1"/>
    </xf>
    <xf numFmtId="2" fontId="6" fillId="0" borderId="13" xfId="0" applyNumberFormat="1" applyFont="1" applyBorder="1" applyProtection="1">
      <protection hidden="1"/>
    </xf>
    <xf numFmtId="0" fontId="6" fillId="0" borderId="1" xfId="0" applyFont="1" applyBorder="1" applyProtection="1">
      <protection hidden="1"/>
    </xf>
    <xf numFmtId="170" fontId="6" fillId="0" borderId="6" xfId="0" applyNumberFormat="1" applyFont="1" applyFill="1" applyBorder="1" applyAlignment="1" applyProtection="1">
      <alignment horizontal="left"/>
      <protection hidden="1"/>
    </xf>
    <xf numFmtId="38" fontId="6" fillId="0" borderId="10" xfId="16" applyNumberFormat="1" applyFont="1" applyBorder="1" applyProtection="1">
      <protection hidden="1"/>
    </xf>
    <xf numFmtId="170" fontId="6" fillId="0" borderId="1" xfId="0" applyNumberFormat="1" applyFont="1" applyBorder="1" applyAlignment="1" applyProtection="1">
      <alignment horizontal="left"/>
      <protection hidden="1"/>
    </xf>
    <xf numFmtId="38" fontId="6" fillId="0" borderId="13" xfId="16" applyNumberFormat="1" applyFont="1" applyBorder="1" applyProtection="1">
      <protection hidden="1"/>
    </xf>
    <xf numFmtId="170" fontId="6" fillId="0" borderId="7" xfId="0" applyNumberFormat="1" applyFont="1" applyFill="1" applyBorder="1" applyAlignment="1" applyProtection="1">
      <alignment horizontal="left"/>
      <protection hidden="1"/>
    </xf>
    <xf numFmtId="38" fontId="6" fillId="0" borderId="7" xfId="13" applyFont="1" applyFill="1" applyBorder="1" applyProtection="1">
      <protection hidden="1"/>
    </xf>
    <xf numFmtId="0" fontId="6" fillId="0" borderId="12" xfId="0" applyFont="1" applyFill="1" applyBorder="1" applyProtection="1">
      <protection hidden="1"/>
    </xf>
    <xf numFmtId="38" fontId="28" fillId="0" borderId="15" xfId="16" applyNumberFormat="1" applyFont="1" applyBorder="1" applyAlignment="1" applyProtection="1">
      <alignment horizontal="right"/>
      <protection hidden="1"/>
    </xf>
    <xf numFmtId="38" fontId="28" fillId="0" borderId="16" xfId="13" applyFont="1" applyBorder="1" applyProtection="1">
      <protection hidden="1"/>
    </xf>
    <xf numFmtId="2" fontId="28" fillId="0" borderId="17" xfId="0" applyNumberFormat="1" applyFont="1" applyBorder="1" applyProtection="1">
      <protection hidden="1"/>
    </xf>
    <xf numFmtId="0" fontId="29" fillId="0" borderId="16" xfId="0" applyFont="1" applyBorder="1" applyProtection="1">
      <protection hidden="1"/>
    </xf>
    <xf numFmtId="38" fontId="28" fillId="0" borderId="16" xfId="16" applyNumberFormat="1" applyFont="1" applyBorder="1" applyProtection="1">
      <protection hidden="1"/>
    </xf>
    <xf numFmtId="0" fontId="6" fillId="0" borderId="0" xfId="0" applyFont="1" applyBorder="1" applyProtection="1">
      <protection hidden="1"/>
    </xf>
    <xf numFmtId="2" fontId="6" fillId="0" borderId="5" xfId="0" applyNumberFormat="1" applyFont="1" applyBorder="1" applyProtection="1">
      <protection hidden="1"/>
    </xf>
    <xf numFmtId="170" fontId="6" fillId="0" borderId="0" xfId="0" applyNumberFormat="1" applyFont="1" applyBorder="1" applyAlignment="1" applyProtection="1">
      <alignment horizontal="left"/>
      <protection hidden="1"/>
    </xf>
    <xf numFmtId="38" fontId="19" fillId="0" borderId="18" xfId="13" applyFont="1" applyBorder="1" applyProtection="1">
      <protection hidden="1"/>
    </xf>
    <xf numFmtId="2" fontId="19" fillId="0" borderId="18" xfId="0" applyNumberFormat="1" applyFont="1" applyBorder="1" applyProtection="1">
      <protection hidden="1"/>
    </xf>
    <xf numFmtId="0" fontId="6" fillId="0" borderId="0" xfId="0" quotePrefix="1" applyFont="1" applyProtection="1">
      <protection hidden="1"/>
    </xf>
    <xf numFmtId="38" fontId="6" fillId="0" borderId="0" xfId="0" applyNumberFormat="1" applyFont="1" applyProtection="1">
      <protection hidden="1"/>
    </xf>
    <xf numFmtId="0" fontId="6" fillId="0" borderId="0" xfId="0" quotePrefix="1" applyFont="1" applyAlignment="1" applyProtection="1">
      <alignment horizontal="center"/>
      <protection hidden="1"/>
    </xf>
    <xf numFmtId="1" fontId="6" fillId="0" borderId="0" xfId="0" applyNumberFormat="1" applyFont="1" applyProtection="1">
      <protection hidden="1"/>
    </xf>
    <xf numFmtId="0" fontId="6" fillId="0" borderId="0" xfId="0" applyFont="1" applyFill="1" applyProtection="1">
      <protection hidden="1"/>
    </xf>
    <xf numFmtId="0" fontId="39" fillId="0" borderId="0" xfId="0" applyFont="1" applyFill="1" applyProtection="1">
      <protection hidden="1"/>
    </xf>
    <xf numFmtId="0" fontId="26" fillId="0" borderId="0" xfId="0" applyFont="1" applyFill="1" applyProtection="1">
      <protection hidden="1"/>
    </xf>
    <xf numFmtId="0" fontId="56" fillId="0" borderId="0" xfId="0" applyFont="1" applyFill="1" applyProtection="1">
      <protection hidden="1"/>
    </xf>
    <xf numFmtId="0" fontId="57" fillId="0" borderId="0" xfId="0" applyFont="1" applyFill="1" applyProtection="1">
      <protection hidden="1"/>
    </xf>
    <xf numFmtId="0" fontId="56" fillId="11" borderId="19" xfId="0" applyFont="1" applyFill="1" applyBorder="1" applyAlignment="1" applyProtection="1">
      <alignment horizontal="left"/>
      <protection locked="0" hidden="1"/>
    </xf>
    <xf numFmtId="0" fontId="56" fillId="0" borderId="0" xfId="0" applyFont="1" applyFill="1" applyAlignment="1" applyProtection="1">
      <alignment horizontal="left" vertical="center"/>
      <protection hidden="1"/>
    </xf>
    <xf numFmtId="0" fontId="17" fillId="0" borderId="0" xfId="0" applyFont="1" applyFill="1" applyProtection="1">
      <protection hidden="1"/>
    </xf>
    <xf numFmtId="0" fontId="6" fillId="0" borderId="19" xfId="0" applyFont="1" applyFill="1" applyBorder="1" applyProtection="1">
      <protection hidden="1"/>
    </xf>
    <xf numFmtId="0" fontId="6" fillId="0" borderId="0" xfId="0" applyFont="1" applyFill="1" applyBorder="1" applyProtection="1">
      <protection hidden="1"/>
    </xf>
    <xf numFmtId="0" fontId="6" fillId="0" borderId="7" xfId="0" applyFont="1" applyFill="1" applyBorder="1" applyProtection="1">
      <protection hidden="1"/>
    </xf>
    <xf numFmtId="0" fontId="47" fillId="10" borderId="0" xfId="0" applyFont="1" applyFill="1" applyProtection="1">
      <protection hidden="1"/>
    </xf>
    <xf numFmtId="0" fontId="47" fillId="10" borderId="0" xfId="0" applyFont="1" applyFill="1" applyBorder="1" applyProtection="1">
      <protection hidden="1"/>
    </xf>
    <xf numFmtId="0" fontId="62" fillId="10" borderId="0" xfId="0" applyFont="1" applyFill="1" applyBorder="1" applyProtection="1">
      <protection hidden="1"/>
    </xf>
    <xf numFmtId="0" fontId="0" fillId="0" borderId="0" xfId="0" applyProtection="1">
      <protection hidden="1"/>
    </xf>
    <xf numFmtId="0" fontId="6" fillId="13" borderId="0" xfId="0" applyFont="1" applyFill="1" applyBorder="1" applyProtection="1">
      <protection hidden="1"/>
    </xf>
    <xf numFmtId="0" fontId="31" fillId="13" borderId="0" xfId="0" applyFont="1" applyFill="1" applyBorder="1" applyProtection="1">
      <protection hidden="1"/>
    </xf>
    <xf numFmtId="0" fontId="31" fillId="13" borderId="0" xfId="0" applyFont="1" applyFill="1" applyProtection="1">
      <protection hidden="1"/>
    </xf>
    <xf numFmtId="0" fontId="54" fillId="13" borderId="0" xfId="0" applyFont="1" applyFill="1" applyBorder="1" applyProtection="1">
      <protection hidden="1"/>
    </xf>
    <xf numFmtId="0" fontId="7" fillId="13" borderId="0" xfId="0" applyFont="1" applyFill="1" applyBorder="1" applyProtection="1">
      <protection hidden="1"/>
    </xf>
    <xf numFmtId="0" fontId="14" fillId="13" borderId="0" xfId="0" applyFont="1" applyFill="1" applyBorder="1" applyAlignment="1" applyProtection="1">
      <alignment horizontal="center"/>
      <protection hidden="1"/>
    </xf>
    <xf numFmtId="11" fontId="17" fillId="13" borderId="0" xfId="0" applyNumberFormat="1" applyFont="1" applyFill="1" applyBorder="1" applyAlignment="1" applyProtection="1">
      <alignment horizontal="center"/>
      <protection hidden="1"/>
    </xf>
    <xf numFmtId="0" fontId="14" fillId="13" borderId="0" xfId="0" applyFont="1" applyFill="1" applyBorder="1" applyProtection="1">
      <protection hidden="1"/>
    </xf>
    <xf numFmtId="0" fontId="6" fillId="13" borderId="0" xfId="0" applyFont="1" applyFill="1" applyProtection="1">
      <protection hidden="1"/>
    </xf>
    <xf numFmtId="170" fontId="6" fillId="0" borderId="7" xfId="0" applyNumberFormat="1" applyFont="1" applyBorder="1" applyProtection="1">
      <protection hidden="1"/>
    </xf>
    <xf numFmtId="38" fontId="6" fillId="0" borderId="13" xfId="13" applyFont="1" applyBorder="1" applyAlignment="1" applyProtection="1">
      <alignment horizontal="right"/>
      <protection hidden="1"/>
    </xf>
    <xf numFmtId="170" fontId="6" fillId="0" borderId="13" xfId="0" applyNumberFormat="1" applyFont="1" applyBorder="1" applyAlignment="1" applyProtection="1">
      <alignment horizontal="center"/>
      <protection hidden="1"/>
    </xf>
    <xf numFmtId="170" fontId="19" fillId="0" borderId="6" xfId="0" applyNumberFormat="1" applyFont="1" applyBorder="1" applyAlignment="1" applyProtection="1">
      <alignment horizontal="left"/>
      <protection hidden="1"/>
    </xf>
    <xf numFmtId="170" fontId="6" fillId="0" borderId="3" xfId="0" applyNumberFormat="1" applyFont="1" applyBorder="1" applyProtection="1">
      <protection hidden="1"/>
    </xf>
    <xf numFmtId="170" fontId="6" fillId="0" borderId="0" xfId="0" applyNumberFormat="1" applyFont="1" applyBorder="1" applyProtection="1">
      <protection hidden="1"/>
    </xf>
    <xf numFmtId="38" fontId="6" fillId="0" borderId="0" xfId="13" applyFont="1" applyBorder="1" applyAlignment="1" applyProtection="1">
      <alignment horizontal="right"/>
      <protection hidden="1"/>
    </xf>
    <xf numFmtId="166" fontId="6" fillId="0" borderId="0" xfId="0" applyNumberFormat="1" applyFont="1" applyProtection="1">
      <protection hidden="1"/>
    </xf>
    <xf numFmtId="170" fontId="7" fillId="0" borderId="0" xfId="0" applyNumberFormat="1" applyFont="1" applyBorder="1" applyProtection="1">
      <protection hidden="1"/>
    </xf>
    <xf numFmtId="170" fontId="6" fillId="0" borderId="0" xfId="0" applyNumberFormat="1" applyFont="1" applyBorder="1" applyAlignment="1" applyProtection="1">
      <alignment horizontal="center"/>
      <protection hidden="1"/>
    </xf>
    <xf numFmtId="170" fontId="28" fillId="0" borderId="0" xfId="0" applyNumberFormat="1" applyFont="1" applyBorder="1" applyProtection="1">
      <protection hidden="1"/>
    </xf>
    <xf numFmtId="0" fontId="15" fillId="0" borderId="7" xfId="0" applyFont="1" applyBorder="1" applyProtection="1">
      <protection hidden="1"/>
    </xf>
    <xf numFmtId="38" fontId="6" fillId="0" borderId="0" xfId="13" applyFont="1" applyBorder="1" applyProtection="1">
      <protection hidden="1"/>
    </xf>
    <xf numFmtId="170" fontId="7" fillId="0" borderId="1" xfId="0" applyNumberFormat="1" applyFont="1" applyBorder="1" applyAlignment="1" applyProtection="1">
      <alignment horizontal="left"/>
      <protection hidden="1"/>
    </xf>
    <xf numFmtId="166" fontId="6" fillId="0" borderId="10" xfId="0" applyNumberFormat="1" applyFont="1" applyBorder="1" applyProtection="1">
      <protection hidden="1"/>
    </xf>
    <xf numFmtId="170" fontId="6" fillId="0" borderId="6" xfId="0" applyNumberFormat="1" applyFont="1" applyBorder="1" applyAlignment="1" applyProtection="1">
      <alignment horizontal="left"/>
      <protection hidden="1"/>
    </xf>
    <xf numFmtId="170" fontId="6" fillId="0" borderId="8" xfId="0" applyNumberFormat="1" applyFont="1" applyBorder="1" applyAlignment="1" applyProtection="1">
      <alignment horizontal="left"/>
      <protection hidden="1"/>
    </xf>
    <xf numFmtId="3" fontId="6" fillId="0" borderId="13" xfId="0" applyNumberFormat="1" applyFont="1" applyBorder="1" applyProtection="1">
      <protection hidden="1"/>
    </xf>
    <xf numFmtId="166" fontId="6" fillId="0" borderId="13" xfId="0" applyNumberFormat="1" applyFont="1" applyBorder="1" applyProtection="1">
      <protection hidden="1"/>
    </xf>
    <xf numFmtId="170" fontId="7" fillId="0" borderId="12" xfId="0" applyNumberFormat="1" applyFont="1" applyBorder="1" applyAlignment="1" applyProtection="1">
      <alignment horizontal="left"/>
      <protection hidden="1"/>
    </xf>
    <xf numFmtId="170" fontId="7" fillId="0" borderId="14" xfId="0" applyNumberFormat="1" applyFont="1" applyBorder="1" applyAlignment="1" applyProtection="1">
      <alignment horizontal="left"/>
      <protection hidden="1"/>
    </xf>
    <xf numFmtId="38" fontId="7" fillId="0" borderId="13" xfId="13" applyFont="1" applyBorder="1" applyProtection="1">
      <protection hidden="1"/>
    </xf>
    <xf numFmtId="166" fontId="7" fillId="0" borderId="13" xfId="0" applyNumberFormat="1" applyFont="1" applyBorder="1" applyProtection="1">
      <protection hidden="1"/>
    </xf>
    <xf numFmtId="38" fontId="6" fillId="0" borderId="0" xfId="13" applyFont="1" applyFill="1" applyBorder="1" applyProtection="1">
      <protection hidden="1"/>
    </xf>
    <xf numFmtId="166" fontId="6" fillId="0" borderId="7" xfId="0" applyNumberFormat="1" applyFont="1" applyBorder="1" applyProtection="1">
      <protection hidden="1"/>
    </xf>
    <xf numFmtId="0" fontId="6" fillId="0" borderId="7" xfId="0" applyFont="1" applyBorder="1" applyAlignment="1" applyProtection="1">
      <alignment horizontal="center"/>
      <protection hidden="1"/>
    </xf>
    <xf numFmtId="0" fontId="6" fillId="0" borderId="0" xfId="0" applyFont="1" applyAlignment="1" applyProtection="1">
      <alignment horizontal="center"/>
      <protection hidden="1"/>
    </xf>
    <xf numFmtId="0" fontId="31" fillId="0" borderId="0" xfId="0" applyFont="1" applyAlignment="1" applyProtection="1">
      <alignment horizontal="center"/>
      <protection hidden="1"/>
    </xf>
    <xf numFmtId="170" fontId="7" fillId="0" borderId="19" xfId="0" applyNumberFormat="1" applyFont="1" applyBorder="1" applyAlignment="1" applyProtection="1">
      <alignment horizontal="left"/>
      <protection hidden="1"/>
    </xf>
    <xf numFmtId="38" fontId="7" fillId="0" borderId="19" xfId="13" applyFont="1" applyFill="1" applyBorder="1" applyProtection="1">
      <protection hidden="1"/>
    </xf>
    <xf numFmtId="0" fontId="6" fillId="0" borderId="9" xfId="0" applyFont="1" applyBorder="1" applyAlignment="1" applyProtection="1">
      <alignment horizontal="center"/>
      <protection hidden="1"/>
    </xf>
    <xf numFmtId="170" fontId="15" fillId="0" borderId="0" xfId="0" applyNumberFormat="1" applyFont="1" applyBorder="1" applyAlignment="1" applyProtection="1">
      <alignment horizontal="center"/>
      <protection hidden="1"/>
    </xf>
    <xf numFmtId="166" fontId="6" fillId="0" borderId="8" xfId="0" applyNumberFormat="1" applyFont="1" applyFill="1" applyBorder="1" applyProtection="1">
      <protection hidden="1"/>
    </xf>
    <xf numFmtId="0" fontId="6" fillId="0" borderId="10" xfId="0" applyFont="1" applyBorder="1" applyAlignment="1" applyProtection="1">
      <alignment horizontal="center" wrapText="1"/>
      <protection hidden="1"/>
    </xf>
    <xf numFmtId="0" fontId="6" fillId="0" borderId="10" xfId="0" applyFont="1" applyBorder="1" applyAlignment="1" applyProtection="1">
      <alignment horizontal="center"/>
      <protection hidden="1"/>
    </xf>
    <xf numFmtId="0" fontId="6" fillId="0" borderId="6" xfId="0" applyFont="1" applyBorder="1" applyAlignment="1" applyProtection="1">
      <alignment horizontal="center"/>
      <protection hidden="1"/>
    </xf>
    <xf numFmtId="0" fontId="6" fillId="0" borderId="1" xfId="0" applyFont="1" applyBorder="1" applyAlignment="1" applyProtection="1">
      <protection hidden="1"/>
    </xf>
    <xf numFmtId="0" fontId="0" fillId="0" borderId="5" xfId="0" applyBorder="1" applyAlignment="1" applyProtection="1">
      <protection hidden="1"/>
    </xf>
    <xf numFmtId="1" fontId="6" fillId="0" borderId="13" xfId="0" applyNumberFormat="1" applyFont="1" applyFill="1" applyBorder="1" applyProtection="1">
      <protection hidden="1"/>
    </xf>
    <xf numFmtId="3" fontId="6" fillId="0" borderId="9" xfId="0" applyNumberFormat="1" applyFont="1" applyBorder="1" applyProtection="1">
      <protection hidden="1"/>
    </xf>
    <xf numFmtId="170" fontId="6" fillId="0" borderId="11" xfId="0" applyNumberFormat="1" applyFont="1" applyBorder="1" applyAlignment="1" applyProtection="1">
      <alignment horizontal="left"/>
      <protection hidden="1"/>
    </xf>
    <xf numFmtId="3" fontId="6" fillId="0" borderId="0" xfId="0" applyNumberFormat="1" applyFont="1" applyBorder="1" applyProtection="1">
      <protection hidden="1"/>
    </xf>
    <xf numFmtId="3" fontId="6" fillId="0" borderId="4" xfId="0" applyNumberFormat="1" applyFont="1" applyBorder="1" applyProtection="1">
      <protection hidden="1"/>
    </xf>
    <xf numFmtId="166" fontId="6" fillId="0" borderId="0" xfId="0" applyNumberFormat="1" applyFont="1" applyBorder="1" applyProtection="1">
      <protection hidden="1"/>
    </xf>
    <xf numFmtId="0" fontId="6" fillId="0" borderId="13" xfId="0" applyFont="1" applyBorder="1" applyAlignment="1" applyProtection="1">
      <alignment horizontal="center" wrapText="1"/>
      <protection hidden="1"/>
    </xf>
    <xf numFmtId="3" fontId="6" fillId="0" borderId="8" xfId="0" applyNumberFormat="1" applyFont="1" applyBorder="1" applyProtection="1">
      <protection hidden="1"/>
    </xf>
    <xf numFmtId="2" fontId="40" fillId="0" borderId="0" xfId="0" applyNumberFormat="1" applyFont="1" applyBorder="1" applyAlignment="1" applyProtection="1">
      <alignment wrapText="1"/>
      <protection hidden="1"/>
    </xf>
    <xf numFmtId="170" fontId="6" fillId="0" borderId="10" xfId="0" applyNumberFormat="1" applyFont="1" applyBorder="1" applyAlignment="1" applyProtection="1">
      <alignment horizontal="left"/>
      <protection hidden="1"/>
    </xf>
    <xf numFmtId="3" fontId="6" fillId="0" borderId="11" xfId="0" applyNumberFormat="1" applyFont="1" applyBorder="1" applyProtection="1">
      <protection hidden="1"/>
    </xf>
    <xf numFmtId="170" fontId="7" fillId="0" borderId="20" xfId="0" applyNumberFormat="1" applyFont="1" applyBorder="1" applyAlignment="1" applyProtection="1">
      <alignment horizontal="left"/>
      <protection hidden="1"/>
    </xf>
    <xf numFmtId="170" fontId="7" fillId="0" borderId="21" xfId="0" applyNumberFormat="1" applyFont="1" applyBorder="1" applyAlignment="1" applyProtection="1">
      <alignment horizontal="left"/>
      <protection hidden="1"/>
    </xf>
    <xf numFmtId="38" fontId="7" fillId="0" borderId="16" xfId="13" applyFont="1" applyBorder="1" applyProtection="1">
      <protection hidden="1"/>
    </xf>
    <xf numFmtId="166" fontId="7" fillId="0" borderId="16" xfId="0" applyNumberFormat="1" applyFont="1" applyBorder="1" applyProtection="1">
      <protection hidden="1"/>
    </xf>
    <xf numFmtId="0" fontId="6" fillId="0" borderId="22" xfId="0" applyFont="1" applyBorder="1" applyProtection="1">
      <protection hidden="1"/>
    </xf>
    <xf numFmtId="3" fontId="6" fillId="0" borderId="10" xfId="0" applyNumberFormat="1" applyFont="1" applyBorder="1" applyProtection="1">
      <protection hidden="1"/>
    </xf>
    <xf numFmtId="0" fontId="7" fillId="0" borderId="1" xfId="0" applyFont="1" applyBorder="1" applyProtection="1">
      <protection hidden="1"/>
    </xf>
    <xf numFmtId="0" fontId="6" fillId="0" borderId="13" xfId="0" applyFont="1" applyBorder="1" applyProtection="1">
      <protection hidden="1"/>
    </xf>
    <xf numFmtId="170" fontId="7" fillId="0" borderId="23" xfId="0" applyNumberFormat="1" applyFont="1" applyBorder="1" applyAlignment="1" applyProtection="1">
      <alignment horizontal="left"/>
      <protection hidden="1"/>
    </xf>
    <xf numFmtId="170" fontId="7" fillId="0" borderId="24" xfId="0" applyNumberFormat="1" applyFont="1" applyBorder="1" applyAlignment="1" applyProtection="1">
      <alignment horizontal="left"/>
      <protection hidden="1"/>
    </xf>
    <xf numFmtId="38" fontId="7" fillId="0" borderId="17" xfId="13" applyFont="1" applyBorder="1" applyProtection="1">
      <protection hidden="1"/>
    </xf>
    <xf numFmtId="166" fontId="7" fillId="0" borderId="17" xfId="0" applyNumberFormat="1" applyFont="1" applyBorder="1" applyProtection="1">
      <protection hidden="1"/>
    </xf>
    <xf numFmtId="170" fontId="19" fillId="0" borderId="0" xfId="0" applyNumberFormat="1" applyFont="1" applyBorder="1" applyAlignment="1" applyProtection="1">
      <alignment horizontal="left"/>
      <protection hidden="1"/>
    </xf>
    <xf numFmtId="38" fontId="19" fillId="0" borderId="0" xfId="13" applyFont="1" applyBorder="1" applyProtection="1">
      <protection hidden="1"/>
    </xf>
    <xf numFmtId="183" fontId="38" fillId="0" borderId="0" xfId="0" quotePrefix="1" applyNumberFormat="1" applyFont="1" applyProtection="1">
      <protection hidden="1"/>
    </xf>
    <xf numFmtId="1" fontId="30" fillId="10" borderId="0" xfId="13" applyNumberFormat="1" applyFont="1" applyFill="1" applyProtection="1">
      <protection hidden="1"/>
    </xf>
    <xf numFmtId="0" fontId="17" fillId="0" borderId="0" xfId="0" applyFont="1" applyAlignment="1" applyProtection="1">
      <protection hidden="1"/>
    </xf>
    <xf numFmtId="0" fontId="9" fillId="0" borderId="0" xfId="0" applyFont="1" applyAlignment="1" applyProtection="1">
      <protection hidden="1"/>
    </xf>
    <xf numFmtId="0" fontId="9" fillId="0" borderId="0" xfId="0" applyFont="1" applyProtection="1">
      <protection hidden="1"/>
    </xf>
    <xf numFmtId="0" fontId="8" fillId="0" borderId="0" xfId="0" applyFont="1" applyProtection="1">
      <protection hidden="1"/>
    </xf>
    <xf numFmtId="0" fontId="9" fillId="10" borderId="0" xfId="0" applyFont="1" applyFill="1" applyBorder="1" applyAlignment="1" applyProtection="1">
      <protection hidden="1"/>
    </xf>
    <xf numFmtId="0" fontId="53" fillId="10" borderId="0" xfId="0" applyFont="1" applyFill="1" applyBorder="1" applyAlignment="1" applyProtection="1">
      <protection hidden="1"/>
    </xf>
    <xf numFmtId="0" fontId="8" fillId="10" borderId="0" xfId="0" applyFont="1" applyFill="1" applyBorder="1" applyProtection="1">
      <protection hidden="1"/>
    </xf>
    <xf numFmtId="0" fontId="53" fillId="0" borderId="0" xfId="0" applyFont="1" applyProtection="1">
      <protection hidden="1"/>
    </xf>
    <xf numFmtId="0" fontId="53" fillId="0" borderId="0" xfId="0" applyFont="1" applyBorder="1" applyProtection="1">
      <protection hidden="1"/>
    </xf>
    <xf numFmtId="0" fontId="8" fillId="0" borderId="0" xfId="0" applyFont="1" applyBorder="1" applyProtection="1">
      <protection hidden="1"/>
    </xf>
    <xf numFmtId="0" fontId="4" fillId="0" borderId="0" xfId="0" applyFont="1" applyBorder="1" applyProtection="1">
      <protection hidden="1"/>
    </xf>
    <xf numFmtId="0" fontId="7" fillId="0" borderId="0" xfId="0" applyFont="1" applyProtection="1">
      <protection hidden="1"/>
    </xf>
    <xf numFmtId="0" fontId="7" fillId="0" borderId="0" xfId="0" applyFont="1" applyAlignment="1" applyProtection="1">
      <alignment horizontal="left"/>
      <protection hidden="1"/>
    </xf>
    <xf numFmtId="0" fontId="17" fillId="10" borderId="0" xfId="0" applyFont="1" applyFill="1" applyBorder="1" applyProtection="1">
      <protection hidden="1"/>
    </xf>
    <xf numFmtId="0" fontId="10" fillId="0" borderId="0" xfId="0" applyFont="1" applyProtection="1">
      <protection hidden="1"/>
    </xf>
    <xf numFmtId="0" fontId="7" fillId="0" borderId="0" xfId="0" applyFont="1" applyBorder="1" applyAlignment="1" applyProtection="1">
      <alignment horizontal="left"/>
      <protection hidden="1"/>
    </xf>
    <xf numFmtId="0" fontId="10" fillId="0" borderId="0" xfId="0" applyFont="1" applyBorder="1" applyProtection="1">
      <protection hidden="1"/>
    </xf>
    <xf numFmtId="0" fontId="4" fillId="0" borderId="0" xfId="0" applyFont="1" applyProtection="1">
      <protection hidden="1"/>
    </xf>
    <xf numFmtId="1" fontId="7" fillId="0" borderId="0" xfId="0" applyNumberFormat="1" applyFont="1" applyProtection="1">
      <protection hidden="1"/>
    </xf>
    <xf numFmtId="0" fontId="53" fillId="10" borderId="0" xfId="0" applyFont="1" applyFill="1" applyBorder="1" applyProtection="1">
      <protection hidden="1"/>
    </xf>
    <xf numFmtId="3" fontId="6" fillId="10" borderId="2" xfId="0" applyNumberFormat="1" applyFont="1" applyFill="1" applyBorder="1" applyProtection="1">
      <protection hidden="1"/>
    </xf>
    <xf numFmtId="3" fontId="6" fillId="10" borderId="4" xfId="0" applyNumberFormat="1" applyFont="1" applyFill="1" applyBorder="1" applyProtection="1">
      <protection hidden="1"/>
    </xf>
    <xf numFmtId="3" fontId="6" fillId="10" borderId="0" xfId="0" applyNumberFormat="1" applyFont="1" applyFill="1" applyBorder="1" applyProtection="1">
      <protection hidden="1"/>
    </xf>
    <xf numFmtId="3" fontId="6" fillId="0" borderId="0" xfId="0" applyNumberFormat="1" applyFont="1" applyProtection="1">
      <protection hidden="1"/>
    </xf>
    <xf numFmtId="3" fontId="6" fillId="0" borderId="13" xfId="0" applyNumberFormat="1" applyFont="1" applyBorder="1" applyAlignment="1" applyProtection="1">
      <alignment horizontal="right"/>
      <protection hidden="1"/>
    </xf>
    <xf numFmtId="3" fontId="6" fillId="0" borderId="14" xfId="0" applyNumberFormat="1" applyFont="1" applyBorder="1" applyProtection="1">
      <protection hidden="1"/>
    </xf>
    <xf numFmtId="0" fontId="0" fillId="0" borderId="13" xfId="0" applyBorder="1" applyProtection="1">
      <protection hidden="1"/>
    </xf>
    <xf numFmtId="3" fontId="6" fillId="0" borderId="12" xfId="0" applyNumberFormat="1" applyFont="1" applyBorder="1" applyProtection="1">
      <protection hidden="1"/>
    </xf>
    <xf numFmtId="0" fontId="6" fillId="10" borderId="1" xfId="0" applyFont="1" applyFill="1" applyBorder="1" applyProtection="1">
      <protection hidden="1"/>
    </xf>
    <xf numFmtId="2" fontId="6" fillId="12" borderId="12" xfId="0" applyNumberFormat="1" applyFont="1" applyFill="1" applyBorder="1" applyProtection="1">
      <protection locked="0" hidden="1"/>
    </xf>
    <xf numFmtId="2" fontId="6" fillId="0" borderId="13" xfId="0" applyNumberFormat="1" applyFont="1" applyBorder="1" applyAlignment="1" applyProtection="1">
      <alignment horizontal="right"/>
      <protection hidden="1"/>
    </xf>
    <xf numFmtId="0" fontId="25" fillId="0" borderId="14" xfId="0" applyFont="1" applyBorder="1" applyProtection="1">
      <protection hidden="1"/>
    </xf>
    <xf numFmtId="10" fontId="6" fillId="0" borderId="12" xfId="17" applyNumberFormat="1" applyFont="1" applyBorder="1" applyProtection="1">
      <protection hidden="1"/>
    </xf>
    <xf numFmtId="1" fontId="6" fillId="10" borderId="1" xfId="0" applyNumberFormat="1" applyFont="1" applyFill="1" applyBorder="1" applyProtection="1">
      <protection hidden="1"/>
    </xf>
    <xf numFmtId="1" fontId="6" fillId="0" borderId="13" xfId="0" applyNumberFormat="1" applyFont="1" applyBorder="1" applyProtection="1">
      <protection hidden="1"/>
    </xf>
    <xf numFmtId="2" fontId="6" fillId="12" borderId="13" xfId="0" applyNumberFormat="1" applyFont="1" applyFill="1" applyBorder="1" applyAlignment="1" applyProtection="1">
      <alignment horizontal="right"/>
      <protection locked="0" hidden="1"/>
    </xf>
    <xf numFmtId="0" fontId="25" fillId="0" borderId="4" xfId="0" applyFont="1" applyBorder="1" applyProtection="1">
      <protection hidden="1"/>
    </xf>
    <xf numFmtId="1" fontId="6" fillId="0" borderId="12" xfId="0" applyNumberFormat="1" applyFont="1" applyBorder="1" applyProtection="1">
      <protection hidden="1"/>
    </xf>
    <xf numFmtId="0" fontId="0" fillId="0" borderId="14" xfId="0" applyBorder="1" applyProtection="1">
      <protection hidden="1"/>
    </xf>
    <xf numFmtId="164" fontId="6" fillId="10" borderId="1" xfId="0" applyNumberFormat="1" applyFont="1" applyFill="1" applyBorder="1" applyProtection="1">
      <protection hidden="1"/>
    </xf>
    <xf numFmtId="164" fontId="6" fillId="0" borderId="13" xfId="0" applyNumberFormat="1" applyFont="1" applyBorder="1" applyProtection="1">
      <protection hidden="1"/>
    </xf>
    <xf numFmtId="0" fontId="63" fillId="0" borderId="0" xfId="0" applyFont="1" applyProtection="1">
      <protection hidden="1"/>
    </xf>
    <xf numFmtId="1" fontId="6" fillId="0" borderId="0" xfId="0" applyNumberFormat="1" applyFont="1" applyBorder="1" applyProtection="1">
      <protection hidden="1"/>
    </xf>
    <xf numFmtId="0" fontId="6" fillId="0" borderId="8" xfId="0" applyFont="1" applyBorder="1" applyProtection="1">
      <protection hidden="1"/>
    </xf>
    <xf numFmtId="0" fontId="6" fillId="10" borderId="6" xfId="0" applyFont="1" applyFill="1" applyBorder="1" applyProtection="1">
      <protection hidden="1"/>
    </xf>
    <xf numFmtId="2" fontId="63" fillId="0" borderId="0" xfId="0" applyNumberFormat="1" applyFont="1" applyProtection="1">
      <protection hidden="1"/>
    </xf>
    <xf numFmtId="0" fontId="25" fillId="0" borderId="19" xfId="0" applyFont="1" applyBorder="1" applyProtection="1">
      <protection hidden="1"/>
    </xf>
    <xf numFmtId="0" fontId="53" fillId="0" borderId="14" xfId="0" applyFont="1" applyBorder="1" applyProtection="1">
      <protection hidden="1"/>
    </xf>
    <xf numFmtId="0" fontId="53" fillId="10" borderId="0" xfId="0" applyFont="1" applyFill="1" applyBorder="1" applyAlignment="1" applyProtection="1">
      <alignment horizontal="center" vertical="center" wrapText="1"/>
      <protection hidden="1"/>
    </xf>
    <xf numFmtId="166" fontId="64" fillId="0" borderId="0" xfId="0" applyNumberFormat="1" applyFont="1" applyProtection="1">
      <protection hidden="1"/>
    </xf>
    <xf numFmtId="1" fontId="6" fillId="0" borderId="13" xfId="0" applyNumberFormat="1" applyFont="1" applyBorder="1" applyAlignment="1" applyProtection="1">
      <alignment horizontal="right"/>
      <protection hidden="1"/>
    </xf>
    <xf numFmtId="0" fontId="29" fillId="0" borderId="9" xfId="0" applyFont="1" applyBorder="1" applyAlignment="1" applyProtection="1">
      <alignment horizontal="center" vertical="center"/>
      <protection hidden="1"/>
    </xf>
    <xf numFmtId="0" fontId="29" fillId="0" borderId="9" xfId="0" applyFont="1" applyBorder="1" applyAlignment="1" applyProtection="1">
      <alignment horizontal="center" vertical="center" wrapText="1"/>
      <protection hidden="1"/>
    </xf>
    <xf numFmtId="1" fontId="29" fillId="0" borderId="9" xfId="0" applyNumberFormat="1" applyFont="1" applyBorder="1" applyAlignment="1" applyProtection="1">
      <alignment horizontal="center" vertical="center" wrapText="1"/>
      <protection hidden="1"/>
    </xf>
    <xf numFmtId="0" fontId="6" fillId="10" borderId="13" xfId="0" applyNumberFormat="1" applyFont="1" applyFill="1" applyBorder="1" applyAlignment="1" applyProtection="1">
      <alignment horizontal="center"/>
      <protection hidden="1"/>
    </xf>
    <xf numFmtId="3" fontId="6" fillId="10" borderId="13" xfId="0" applyNumberFormat="1" applyFont="1" applyFill="1" applyBorder="1" applyProtection="1">
      <protection hidden="1"/>
    </xf>
    <xf numFmtId="0" fontId="6" fillId="0" borderId="13" xfId="0" applyNumberFormat="1" applyFont="1" applyBorder="1" applyAlignment="1" applyProtection="1">
      <alignment horizontal="center"/>
      <protection hidden="1"/>
    </xf>
    <xf numFmtId="3" fontId="6" fillId="0" borderId="13" xfId="16" applyNumberFormat="1" applyFont="1" applyBorder="1" applyProtection="1">
      <protection hidden="1"/>
    </xf>
    <xf numFmtId="0" fontId="0" fillId="0" borderId="1" xfId="0" applyBorder="1" applyProtection="1">
      <protection hidden="1"/>
    </xf>
    <xf numFmtId="0" fontId="29" fillId="0" borderId="11" xfId="0" applyFont="1" applyBorder="1" applyAlignment="1" applyProtection="1">
      <alignment horizontal="center" vertical="center" wrapText="1"/>
      <protection hidden="1"/>
    </xf>
    <xf numFmtId="0" fontId="0" fillId="0" borderId="11" xfId="0" applyBorder="1" applyProtection="1">
      <protection hidden="1"/>
    </xf>
    <xf numFmtId="0" fontId="29" fillId="0" borderId="10" xfId="0" applyFont="1" applyBorder="1" applyAlignment="1" applyProtection="1">
      <alignment horizontal="center" vertical="center"/>
      <protection hidden="1"/>
    </xf>
    <xf numFmtId="0" fontId="29" fillId="0" borderId="10" xfId="0" applyFont="1" applyBorder="1" applyAlignment="1" applyProtection="1">
      <alignment horizontal="center" vertical="center" wrapText="1"/>
      <protection hidden="1"/>
    </xf>
    <xf numFmtId="0" fontId="29" fillId="0" borderId="2" xfId="0" applyFont="1" applyBorder="1" applyAlignment="1" applyProtection="1">
      <alignment horizontal="center" vertical="center"/>
      <protection hidden="1"/>
    </xf>
    <xf numFmtId="1" fontId="29" fillId="0" borderId="3" xfId="0" applyNumberFormat="1" applyFont="1" applyBorder="1" applyAlignment="1" applyProtection="1">
      <alignment horizontal="center" vertical="center" wrapText="1"/>
      <protection hidden="1"/>
    </xf>
    <xf numFmtId="0" fontId="29" fillId="0" borderId="2" xfId="0" applyFont="1" applyBorder="1" applyAlignment="1" applyProtection="1">
      <alignment horizontal="center" vertical="center" wrapText="1"/>
      <protection hidden="1"/>
    </xf>
    <xf numFmtId="0" fontId="53" fillId="0" borderId="1" xfId="0" applyFont="1" applyBorder="1" applyProtection="1">
      <protection hidden="1"/>
    </xf>
    <xf numFmtId="0" fontId="53" fillId="0" borderId="6" xfId="0" applyFont="1" applyBorder="1" applyAlignment="1" applyProtection="1">
      <alignment horizontal="center" vertical="center"/>
      <protection hidden="1"/>
    </xf>
    <xf numFmtId="0" fontId="53" fillId="0" borderId="10" xfId="0" applyFont="1" applyBorder="1" applyAlignment="1" applyProtection="1">
      <alignment horizontal="center" vertical="center" wrapText="1"/>
      <protection hidden="1"/>
    </xf>
    <xf numFmtId="3" fontId="6" fillId="0" borderId="10" xfId="16" applyNumberFormat="1" applyFont="1" applyBorder="1" applyProtection="1">
      <protection hidden="1"/>
    </xf>
    <xf numFmtId="14" fontId="6" fillId="0" borderId="0" xfId="0" applyNumberFormat="1" applyFont="1" applyBorder="1" applyProtection="1">
      <protection hidden="1"/>
    </xf>
    <xf numFmtId="0" fontId="4" fillId="0" borderId="12" xfId="0" applyFont="1" applyBorder="1" applyProtection="1">
      <protection hidden="1"/>
    </xf>
    <xf numFmtId="14" fontId="6" fillId="0" borderId="0" xfId="0" applyNumberFormat="1" applyFont="1" applyProtection="1">
      <protection hidden="1"/>
    </xf>
    <xf numFmtId="0" fontId="53" fillId="0" borderId="12" xfId="0" applyFont="1" applyBorder="1" applyProtection="1">
      <protection hidden="1"/>
    </xf>
    <xf numFmtId="0" fontId="53" fillId="0" borderId="13" xfId="0" applyFont="1" applyBorder="1" applyProtection="1">
      <protection hidden="1"/>
    </xf>
    <xf numFmtId="0" fontId="0" fillId="0" borderId="12" xfId="0" applyBorder="1" applyProtection="1">
      <protection hidden="1"/>
    </xf>
    <xf numFmtId="0" fontId="50" fillId="0" borderId="0" xfId="0" applyFont="1" applyProtection="1">
      <protection hidden="1"/>
    </xf>
    <xf numFmtId="0" fontId="50" fillId="0" borderId="0" xfId="0" applyFont="1" applyBorder="1" applyProtection="1">
      <protection hidden="1"/>
    </xf>
    <xf numFmtId="0" fontId="49" fillId="0" borderId="0" xfId="0" applyFont="1" applyBorder="1" applyAlignment="1" applyProtection="1">
      <protection hidden="1"/>
    </xf>
    <xf numFmtId="0" fontId="52" fillId="0" borderId="0" xfId="0" applyFont="1" applyFill="1" applyBorder="1" applyProtection="1">
      <protection hidden="1"/>
    </xf>
    <xf numFmtId="0" fontId="10" fillId="0" borderId="0" xfId="22" applyProtection="1">
      <protection hidden="1"/>
    </xf>
    <xf numFmtId="1" fontId="10" fillId="0" borderId="0" xfId="22" applyNumberFormat="1" applyProtection="1">
      <protection hidden="1"/>
    </xf>
    <xf numFmtId="0" fontId="17" fillId="0" borderId="0" xfId="22" applyFont="1" applyProtection="1">
      <protection hidden="1"/>
    </xf>
    <xf numFmtId="182" fontId="17" fillId="0" borderId="0" xfId="22" applyNumberFormat="1" applyFont="1" applyAlignment="1" applyProtection="1">
      <alignment horizontal="center"/>
      <protection hidden="1"/>
    </xf>
    <xf numFmtId="0" fontId="17" fillId="0" borderId="0" xfId="22" applyFont="1" applyAlignment="1" applyProtection="1">
      <alignment horizontal="center"/>
      <protection hidden="1"/>
    </xf>
    <xf numFmtId="0" fontId="10" fillId="10" borderId="0" xfId="22" applyFill="1" applyProtection="1">
      <protection hidden="1"/>
    </xf>
    <xf numFmtId="0" fontId="31" fillId="10" borderId="0" xfId="22" applyFont="1" applyFill="1" applyProtection="1">
      <protection hidden="1"/>
    </xf>
    <xf numFmtId="0" fontId="13" fillId="0" borderId="0" xfId="22" applyFont="1" applyProtection="1">
      <protection hidden="1"/>
    </xf>
    <xf numFmtId="17" fontId="17" fillId="0" borderId="0" xfId="22" applyNumberFormat="1" applyFont="1" applyAlignment="1" applyProtection="1">
      <alignment horizontal="center"/>
      <protection hidden="1"/>
    </xf>
    <xf numFmtId="17" fontId="17" fillId="0" borderId="0" xfId="22" applyNumberFormat="1" applyFont="1" applyAlignment="1" applyProtection="1">
      <alignment horizontal="left"/>
      <protection hidden="1"/>
    </xf>
    <xf numFmtId="0" fontId="10" fillId="13" borderId="0" xfId="22" applyFill="1" applyProtection="1">
      <protection hidden="1"/>
    </xf>
    <xf numFmtId="2" fontId="10" fillId="0" borderId="0" xfId="22" applyNumberFormat="1" applyProtection="1">
      <protection hidden="1"/>
    </xf>
    <xf numFmtId="0" fontId="10" fillId="0" borderId="0" xfId="22" applyAlignment="1" applyProtection="1">
      <alignment horizontal="left"/>
      <protection hidden="1"/>
    </xf>
    <xf numFmtId="0" fontId="10" fillId="0" borderId="0" xfId="22" applyFont="1" applyProtection="1">
      <protection hidden="1"/>
    </xf>
    <xf numFmtId="0" fontId="10" fillId="0" borderId="0" xfId="22" applyFont="1" applyAlignment="1" applyProtection="1">
      <alignment horizontal="left"/>
      <protection hidden="1"/>
    </xf>
    <xf numFmtId="0" fontId="14" fillId="0" borderId="0" xfId="22" applyFont="1" applyFill="1" applyBorder="1" applyAlignment="1" applyProtection="1">
      <alignment horizontal="center"/>
      <protection hidden="1"/>
    </xf>
    <xf numFmtId="0" fontId="14" fillId="0" borderId="13" xfId="22" applyFont="1" applyFill="1" applyBorder="1" applyAlignment="1" applyProtection="1">
      <alignment horizontal="center"/>
      <protection hidden="1"/>
    </xf>
    <xf numFmtId="167" fontId="10" fillId="0" borderId="0" xfId="22" applyNumberFormat="1" applyProtection="1">
      <protection hidden="1"/>
    </xf>
    <xf numFmtId="0" fontId="10" fillId="0" borderId="7" xfId="22" applyBorder="1" applyProtection="1">
      <protection hidden="1"/>
    </xf>
    <xf numFmtId="1" fontId="31" fillId="0" borderId="0" xfId="22" applyNumberFormat="1" applyFont="1" applyBorder="1" applyAlignment="1" applyProtection="1">
      <alignment horizontal="center" vertical="center"/>
      <protection hidden="1"/>
    </xf>
    <xf numFmtId="1" fontId="10" fillId="0" borderId="7" xfId="22" applyNumberFormat="1" applyFill="1" applyBorder="1" applyAlignment="1" applyProtection="1">
      <alignment horizontal="center"/>
      <protection hidden="1"/>
    </xf>
    <xf numFmtId="0" fontId="6" fillId="0" borderId="7" xfId="22" applyFont="1" applyBorder="1" applyAlignment="1" applyProtection="1">
      <alignment vertical="center" wrapText="1"/>
      <protection hidden="1"/>
    </xf>
    <xf numFmtId="0" fontId="10" fillId="0" borderId="9" xfId="22" applyFont="1" applyBorder="1" applyProtection="1">
      <protection hidden="1"/>
    </xf>
    <xf numFmtId="0" fontId="10" fillId="0" borderId="9" xfId="22" applyBorder="1" applyAlignment="1" applyProtection="1">
      <alignment horizontal="right"/>
      <protection hidden="1"/>
    </xf>
    <xf numFmtId="1" fontId="10" fillId="0" borderId="9" xfId="22" applyNumberFormat="1" applyFont="1" applyBorder="1" applyAlignment="1" applyProtection="1">
      <alignment horizontal="center" vertical="center"/>
      <protection hidden="1"/>
    </xf>
    <xf numFmtId="0" fontId="10" fillId="0" borderId="9" xfId="22" applyFont="1" applyBorder="1" applyAlignment="1" applyProtection="1">
      <alignment horizontal="center" vertical="center"/>
      <protection hidden="1"/>
    </xf>
    <xf numFmtId="0" fontId="10" fillId="0" borderId="3" xfId="22" applyFont="1" applyBorder="1" applyAlignment="1" applyProtection="1">
      <alignment horizontal="center" vertical="center"/>
      <protection hidden="1"/>
    </xf>
    <xf numFmtId="0" fontId="10" fillId="0" borderId="9" xfId="22" applyFont="1" applyBorder="1" applyAlignment="1" applyProtection="1">
      <alignment horizontal="center"/>
      <protection hidden="1"/>
    </xf>
    <xf numFmtId="0" fontId="10" fillId="0" borderId="9" xfId="22" applyBorder="1" applyAlignment="1" applyProtection="1">
      <alignment horizontal="center"/>
      <protection hidden="1"/>
    </xf>
    <xf numFmtId="0" fontId="10" fillId="0" borderId="11" xfId="22" applyBorder="1" applyProtection="1">
      <protection hidden="1"/>
    </xf>
    <xf numFmtId="0" fontId="10" fillId="0" borderId="11" xfId="22" applyFont="1" applyBorder="1" applyProtection="1">
      <protection hidden="1"/>
    </xf>
    <xf numFmtId="1" fontId="10" fillId="0" borderId="11" xfId="22" applyNumberFormat="1" applyFont="1" applyBorder="1" applyAlignment="1" applyProtection="1">
      <alignment horizontal="center" vertical="center"/>
      <protection hidden="1"/>
    </xf>
    <xf numFmtId="0" fontId="10" fillId="0" borderId="10" xfId="22" applyBorder="1" applyAlignment="1" applyProtection="1">
      <alignment horizontal="centerContinuous"/>
      <protection hidden="1"/>
    </xf>
    <xf numFmtId="0" fontId="10" fillId="0" borderId="11" xfId="22" applyFont="1" applyBorder="1" applyAlignment="1" applyProtection="1">
      <alignment horizontal="center" vertical="center"/>
      <protection hidden="1"/>
    </xf>
    <xf numFmtId="0" fontId="10" fillId="0" borderId="5" xfId="22" applyFont="1" applyBorder="1" applyAlignment="1" applyProtection="1">
      <alignment horizontal="centerContinuous" vertical="center"/>
      <protection hidden="1"/>
    </xf>
    <xf numFmtId="0" fontId="10" fillId="0" borderId="5" xfId="22" applyFont="1" applyBorder="1" applyAlignment="1" applyProtection="1">
      <alignment horizontal="center" vertical="center"/>
      <protection hidden="1"/>
    </xf>
    <xf numFmtId="0" fontId="10" fillId="0" borderId="11" xfId="22" applyFont="1" applyBorder="1" applyAlignment="1" applyProtection="1">
      <alignment horizontal="center"/>
      <protection hidden="1"/>
    </xf>
    <xf numFmtId="0" fontId="6" fillId="0" borderId="11" xfId="22" applyFont="1" applyBorder="1" applyProtection="1">
      <protection hidden="1"/>
    </xf>
    <xf numFmtId="0" fontId="10" fillId="0" borderId="11" xfId="22" applyFont="1" applyBorder="1" applyAlignment="1" applyProtection="1">
      <alignment horizontal="centerContinuous" vertical="center"/>
      <protection hidden="1"/>
    </xf>
    <xf numFmtId="0" fontId="10" fillId="0" borderId="5" xfId="22" applyFont="1" applyBorder="1" applyAlignment="1" applyProtection="1">
      <alignment horizontal="center"/>
      <protection hidden="1"/>
    </xf>
    <xf numFmtId="0" fontId="10" fillId="0" borderId="10" xfId="22" applyBorder="1" applyProtection="1">
      <protection hidden="1"/>
    </xf>
    <xf numFmtId="0" fontId="10" fillId="0" borderId="10" xfId="22" applyFont="1" applyBorder="1" applyProtection="1">
      <protection hidden="1"/>
    </xf>
    <xf numFmtId="1" fontId="10" fillId="0" borderId="10" xfId="22" applyNumberFormat="1" applyFont="1" applyBorder="1" applyAlignment="1" applyProtection="1">
      <alignment horizontal="center" vertical="center"/>
      <protection hidden="1"/>
    </xf>
    <xf numFmtId="0" fontId="10" fillId="0" borderId="10" xfId="22" applyFont="1" applyBorder="1" applyAlignment="1" applyProtection="1">
      <alignment horizontal="center"/>
      <protection hidden="1"/>
    </xf>
    <xf numFmtId="0" fontId="10" fillId="0" borderId="8" xfId="22" applyFont="1" applyBorder="1" applyAlignment="1" applyProtection="1">
      <alignment horizontal="center"/>
      <protection hidden="1"/>
    </xf>
    <xf numFmtId="0" fontId="10" fillId="0" borderId="10" xfId="22" applyFont="1" applyBorder="1" applyAlignment="1" applyProtection="1">
      <alignment horizontal="centerContinuous" vertical="center"/>
      <protection hidden="1"/>
    </xf>
    <xf numFmtId="0" fontId="10" fillId="0" borderId="8" xfId="22" applyFont="1" applyBorder="1" applyAlignment="1" applyProtection="1">
      <alignment horizontal="center" vertical="center"/>
      <protection hidden="1"/>
    </xf>
    <xf numFmtId="0" fontId="10" fillId="0" borderId="10" xfId="22" applyFont="1" applyBorder="1" applyAlignment="1" applyProtection="1">
      <alignment horizontal="center" vertical="center"/>
      <protection hidden="1"/>
    </xf>
    <xf numFmtId="0" fontId="10" fillId="0" borderId="11" xfId="22" applyFill="1" applyBorder="1" applyProtection="1">
      <protection hidden="1"/>
    </xf>
    <xf numFmtId="4" fontId="6" fillId="0" borderId="11" xfId="22" applyNumberFormat="1" applyFont="1" applyBorder="1" applyAlignment="1" applyProtection="1">
      <alignment horizontal="right" wrapText="1"/>
      <protection hidden="1"/>
    </xf>
    <xf numFmtId="172" fontId="10" fillId="0" borderId="11" xfId="22" applyNumberFormat="1" applyBorder="1" applyAlignment="1" applyProtection="1">
      <alignment horizontal="right"/>
      <protection hidden="1"/>
    </xf>
    <xf numFmtId="173" fontId="6" fillId="0" borderId="11" xfId="22" applyNumberFormat="1" applyFont="1" applyBorder="1" applyAlignment="1" applyProtection="1">
      <alignment horizontal="right"/>
      <protection hidden="1"/>
    </xf>
    <xf numFmtId="177" fontId="10" fillId="0" borderId="11" xfId="22" applyNumberFormat="1" applyFill="1" applyBorder="1" applyAlignment="1" applyProtection="1">
      <alignment horizontal="center"/>
      <protection hidden="1"/>
    </xf>
    <xf numFmtId="2" fontId="10" fillId="0" borderId="11" xfId="22" applyNumberFormat="1" applyFill="1" applyBorder="1" applyAlignment="1" applyProtection="1">
      <alignment horizontal="center"/>
      <protection hidden="1"/>
    </xf>
    <xf numFmtId="0" fontId="10" fillId="0" borderId="11" xfId="22" applyFont="1" applyFill="1" applyBorder="1" applyAlignment="1" applyProtection="1">
      <alignment horizontal="left"/>
      <protection hidden="1"/>
    </xf>
    <xf numFmtId="1" fontId="10" fillId="0" borderId="11" xfId="22" applyNumberFormat="1" applyFill="1" applyBorder="1" applyAlignment="1" applyProtection="1">
      <alignment horizontal="center"/>
      <protection hidden="1"/>
    </xf>
    <xf numFmtId="1" fontId="10" fillId="0" borderId="5" xfId="22" applyNumberFormat="1" applyFill="1" applyBorder="1" applyAlignment="1" applyProtection="1">
      <alignment horizontal="center"/>
      <protection hidden="1"/>
    </xf>
    <xf numFmtId="2" fontId="10" fillId="0" borderId="5" xfId="22" applyNumberFormat="1" applyFill="1" applyBorder="1" applyAlignment="1" applyProtection="1">
      <alignment horizontal="center"/>
      <protection hidden="1"/>
    </xf>
    <xf numFmtId="4" fontId="10" fillId="0" borderId="11" xfId="22" applyNumberFormat="1" applyBorder="1" applyAlignment="1" applyProtection="1">
      <alignment horizontal="right"/>
      <protection hidden="1"/>
    </xf>
    <xf numFmtId="10" fontId="10" fillId="0" borderId="11" xfId="22" applyNumberFormat="1" applyFill="1" applyBorder="1" applyAlignment="1" applyProtection="1">
      <alignment horizontal="center"/>
      <protection hidden="1"/>
    </xf>
    <xf numFmtId="172" fontId="10" fillId="0" borderId="11" xfId="22" applyNumberFormat="1" applyFill="1" applyBorder="1" applyAlignment="1" applyProtection="1">
      <alignment horizontal="center"/>
      <protection hidden="1"/>
    </xf>
    <xf numFmtId="0" fontId="6" fillId="0" borderId="11" xfId="22" applyFont="1" applyFill="1" applyBorder="1" applyProtection="1">
      <protection hidden="1"/>
    </xf>
    <xf numFmtId="0" fontId="10" fillId="0" borderId="13" xfId="22" applyBorder="1" applyAlignment="1" applyProtection="1">
      <alignment horizontal="left" vertical="center"/>
      <protection hidden="1"/>
    </xf>
    <xf numFmtId="0" fontId="10" fillId="0" borderId="13" xfId="22" applyBorder="1" applyAlignment="1" applyProtection="1">
      <alignment horizontal="center" vertical="center"/>
      <protection hidden="1"/>
    </xf>
    <xf numFmtId="1" fontId="10" fillId="0" borderId="13" xfId="22" applyNumberFormat="1" applyBorder="1" applyAlignment="1" applyProtection="1">
      <alignment horizontal="center" vertical="center"/>
      <protection hidden="1"/>
    </xf>
    <xf numFmtId="2" fontId="10" fillId="0" borderId="10" xfId="22" applyNumberFormat="1" applyBorder="1" applyAlignment="1" applyProtection="1">
      <alignment horizontal="center" vertical="center"/>
      <protection hidden="1"/>
    </xf>
    <xf numFmtId="2" fontId="10" fillId="0" borderId="13" xfId="22" applyNumberFormat="1" applyBorder="1" applyAlignment="1" applyProtection="1">
      <alignment horizontal="center" vertical="center"/>
      <protection hidden="1"/>
    </xf>
    <xf numFmtId="2" fontId="10" fillId="0" borderId="14" xfId="22" applyNumberFormat="1" applyBorder="1" applyAlignment="1" applyProtection="1">
      <alignment horizontal="center" vertical="center"/>
      <protection hidden="1"/>
    </xf>
    <xf numFmtId="4" fontId="10" fillId="0" borderId="13" xfId="16" applyNumberFormat="1" applyFont="1" applyBorder="1" applyAlignment="1" applyProtection="1">
      <alignment horizontal="right" vertical="center"/>
      <protection hidden="1"/>
    </xf>
    <xf numFmtId="172" fontId="6" fillId="0" borderId="13" xfId="22" applyNumberFormat="1" applyFont="1" applyBorder="1" applyAlignment="1" applyProtection="1">
      <alignment horizontal="center" vertical="center"/>
      <protection hidden="1"/>
    </xf>
    <xf numFmtId="173" fontId="10" fillId="0" borderId="13" xfId="22" applyNumberFormat="1" applyBorder="1" applyAlignment="1" applyProtection="1">
      <alignment horizontal="right" vertical="center"/>
      <protection hidden="1"/>
    </xf>
    <xf numFmtId="2" fontId="7" fillId="0" borderId="13" xfId="22" applyNumberFormat="1" applyFont="1" applyBorder="1" applyAlignment="1" applyProtection="1">
      <alignment horizontal="center" vertical="center"/>
      <protection hidden="1"/>
    </xf>
    <xf numFmtId="0" fontId="10" fillId="10" borderId="0" xfId="22" applyFill="1" applyAlignment="1" applyProtection="1">
      <alignment horizontal="center" vertical="center"/>
      <protection hidden="1"/>
    </xf>
    <xf numFmtId="0" fontId="31" fillId="10" borderId="0" xfId="22" applyFont="1" applyFill="1" applyAlignment="1" applyProtection="1">
      <alignment horizontal="center" vertical="center"/>
      <protection hidden="1"/>
    </xf>
    <xf numFmtId="0" fontId="10" fillId="13" borderId="0" xfId="22" applyFill="1" applyAlignment="1" applyProtection="1">
      <alignment horizontal="center" vertical="center"/>
      <protection hidden="1"/>
    </xf>
    <xf numFmtId="0" fontId="10" fillId="0" borderId="0" xfId="22" quotePrefix="1" applyFont="1" applyProtection="1">
      <protection hidden="1"/>
    </xf>
    <xf numFmtId="0" fontId="10" fillId="0" borderId="12" xfId="22" applyFont="1" applyBorder="1" applyProtection="1">
      <protection hidden="1"/>
    </xf>
    <xf numFmtId="0" fontId="10" fillId="0" borderId="19" xfId="22" applyBorder="1" applyProtection="1">
      <protection hidden="1"/>
    </xf>
    <xf numFmtId="0" fontId="6" fillId="0" borderId="1" xfId="22" applyFont="1" applyBorder="1" applyProtection="1">
      <protection hidden="1"/>
    </xf>
    <xf numFmtId="0" fontId="6" fillId="0" borderId="0" xfId="22" applyFont="1" applyBorder="1" applyProtection="1">
      <protection hidden="1"/>
    </xf>
    <xf numFmtId="0" fontId="7" fillId="0" borderId="25" xfId="22" applyFont="1" applyBorder="1" applyProtection="1">
      <protection hidden="1"/>
    </xf>
    <xf numFmtId="0" fontId="7" fillId="0" borderId="26" xfId="22" applyFont="1" applyBorder="1" applyProtection="1">
      <protection hidden="1"/>
    </xf>
    <xf numFmtId="174" fontId="7" fillId="0" borderId="27" xfId="22" applyNumberFormat="1" applyFont="1" applyBorder="1" applyAlignment="1" applyProtection="1">
      <alignment horizontal="right"/>
      <protection hidden="1"/>
    </xf>
    <xf numFmtId="0" fontId="10" fillId="0" borderId="1" xfId="22" applyFont="1" applyBorder="1" applyProtection="1">
      <protection hidden="1"/>
    </xf>
    <xf numFmtId="0" fontId="10" fillId="0" borderId="0" xfId="22" applyBorder="1" applyProtection="1">
      <protection hidden="1"/>
    </xf>
    <xf numFmtId="2" fontId="7" fillId="0" borderId="11" xfId="22" applyNumberFormat="1" applyFont="1" applyBorder="1" applyProtection="1">
      <protection hidden="1"/>
    </xf>
    <xf numFmtId="38" fontId="10" fillId="0" borderId="13" xfId="16" applyNumberFormat="1" applyFont="1" applyBorder="1" applyProtection="1">
      <protection hidden="1"/>
    </xf>
    <xf numFmtId="0" fontId="10" fillId="0" borderId="2" xfId="22" applyFont="1" applyBorder="1" applyProtection="1">
      <protection hidden="1"/>
    </xf>
    <xf numFmtId="0" fontId="10" fillId="0" borderId="3" xfId="22" applyBorder="1" applyProtection="1">
      <protection hidden="1"/>
    </xf>
    <xf numFmtId="0" fontId="7" fillId="0" borderId="28" xfId="22" applyFont="1" applyBorder="1" applyProtection="1">
      <protection hidden="1"/>
    </xf>
    <xf numFmtId="0" fontId="7" fillId="0" borderId="29" xfId="22" applyFont="1" applyBorder="1" applyProtection="1">
      <protection hidden="1"/>
    </xf>
    <xf numFmtId="38" fontId="7" fillId="0" borderId="30" xfId="16" applyNumberFormat="1" applyFont="1" applyBorder="1" applyProtection="1">
      <protection hidden="1"/>
    </xf>
    <xf numFmtId="0" fontId="7" fillId="0" borderId="31" xfId="22" applyFont="1" applyBorder="1" applyProtection="1">
      <protection hidden="1"/>
    </xf>
    <xf numFmtId="0" fontId="7" fillId="0" borderId="21" xfId="22" applyFont="1" applyBorder="1" applyProtection="1">
      <protection hidden="1"/>
    </xf>
    <xf numFmtId="0" fontId="7" fillId="0" borderId="15" xfId="22" applyFont="1" applyBorder="1" applyProtection="1">
      <protection hidden="1"/>
    </xf>
    <xf numFmtId="38" fontId="7" fillId="0" borderId="32" xfId="16" applyNumberFormat="1" applyFont="1" applyBorder="1" applyProtection="1">
      <protection hidden="1"/>
    </xf>
    <xf numFmtId="1" fontId="10" fillId="10" borderId="0" xfId="22" applyNumberFormat="1" applyFill="1" applyProtection="1">
      <protection hidden="1"/>
    </xf>
    <xf numFmtId="0" fontId="0" fillId="10" borderId="0" xfId="0" applyFill="1" applyProtection="1">
      <protection hidden="1"/>
    </xf>
    <xf numFmtId="0" fontId="17" fillId="0" borderId="0" xfId="22" applyFont="1" applyAlignment="1" applyProtection="1">
      <alignment horizontal="centerContinuous"/>
      <protection hidden="1"/>
    </xf>
    <xf numFmtId="1" fontId="6" fillId="0" borderId="7" xfId="22" applyNumberFormat="1" applyFont="1" applyBorder="1" applyAlignment="1" applyProtection="1">
      <alignment vertical="center" wrapText="1"/>
      <protection hidden="1"/>
    </xf>
    <xf numFmtId="170" fontId="6" fillId="0" borderId="0" xfId="0" applyNumberFormat="1" applyFont="1" applyProtection="1">
      <protection hidden="1"/>
    </xf>
    <xf numFmtId="171" fontId="6" fillId="0" borderId="0" xfId="0" applyNumberFormat="1" applyFont="1" applyProtection="1">
      <protection hidden="1"/>
    </xf>
    <xf numFmtId="170" fontId="6" fillId="0" borderId="2" xfId="0" applyNumberFormat="1" applyFont="1" applyBorder="1" applyProtection="1">
      <protection hidden="1"/>
    </xf>
    <xf numFmtId="170" fontId="6" fillId="0" borderId="4" xfId="0" applyNumberFormat="1" applyFont="1" applyBorder="1" applyProtection="1">
      <protection hidden="1"/>
    </xf>
    <xf numFmtId="170" fontId="6" fillId="0" borderId="12" xfId="0" applyNumberFormat="1" applyFont="1" applyBorder="1" applyAlignment="1" applyProtection="1">
      <alignment horizontal="centerContinuous"/>
      <protection hidden="1"/>
    </xf>
    <xf numFmtId="170" fontId="6" fillId="0" borderId="14" xfId="0" applyNumberFormat="1" applyFont="1" applyBorder="1" applyAlignment="1" applyProtection="1">
      <alignment horizontal="centerContinuous"/>
      <protection hidden="1"/>
    </xf>
    <xf numFmtId="170" fontId="6" fillId="0" borderId="1" xfId="0" applyNumberFormat="1" applyFont="1" applyBorder="1" applyProtection="1">
      <protection hidden="1"/>
    </xf>
    <xf numFmtId="170" fontId="6" fillId="0" borderId="5" xfId="0" applyNumberFormat="1" applyFont="1" applyBorder="1" applyProtection="1">
      <protection hidden="1"/>
    </xf>
    <xf numFmtId="170" fontId="6" fillId="0" borderId="9" xfId="0" applyNumberFormat="1" applyFont="1" applyBorder="1" applyAlignment="1" applyProtection="1">
      <alignment horizontal="center"/>
      <protection hidden="1"/>
    </xf>
    <xf numFmtId="0" fontId="6" fillId="0" borderId="6" xfId="0" applyFont="1" applyBorder="1" applyProtection="1">
      <protection hidden="1"/>
    </xf>
    <xf numFmtId="0" fontId="6" fillId="0" borderId="2" xfId="0" applyFont="1" applyFill="1" applyBorder="1" applyAlignment="1" applyProtection="1">
      <alignment horizontal="left"/>
      <protection hidden="1"/>
    </xf>
    <xf numFmtId="0" fontId="6" fillId="0" borderId="1" xfId="0" applyFont="1" applyFill="1" applyBorder="1" applyAlignment="1" applyProtection="1">
      <alignment horizontal="left"/>
      <protection hidden="1"/>
    </xf>
    <xf numFmtId="170" fontId="6" fillId="0" borderId="5" xfId="0" applyNumberFormat="1" applyFont="1" applyBorder="1" applyAlignment="1" applyProtection="1">
      <alignment horizontal="left"/>
      <protection hidden="1"/>
    </xf>
    <xf numFmtId="0" fontId="6" fillId="0" borderId="5" xfId="0" applyFont="1" applyFill="1" applyBorder="1" applyAlignment="1" applyProtection="1">
      <alignment horizontal="left"/>
      <protection hidden="1"/>
    </xf>
    <xf numFmtId="181" fontId="0" fillId="0" borderId="0" xfId="0" applyNumberFormat="1" applyProtection="1">
      <protection hidden="1"/>
    </xf>
    <xf numFmtId="38" fontId="6" fillId="0" borderId="13" xfId="16" applyNumberFormat="1" applyFont="1" applyFill="1" applyBorder="1" applyProtection="1">
      <protection hidden="1"/>
    </xf>
    <xf numFmtId="170" fontId="7" fillId="0" borderId="8" xfId="0" applyNumberFormat="1" applyFont="1" applyBorder="1" applyProtection="1">
      <protection hidden="1"/>
    </xf>
    <xf numFmtId="38" fontId="7" fillId="0" borderId="10" xfId="16" applyNumberFormat="1" applyFont="1" applyBorder="1" applyProtection="1">
      <protection hidden="1"/>
    </xf>
    <xf numFmtId="0" fontId="7" fillId="0" borderId="2" xfId="0" applyFont="1" applyBorder="1" applyProtection="1">
      <protection hidden="1"/>
    </xf>
    <xf numFmtId="0" fontId="65" fillId="0" borderId="3" xfId="0" applyFont="1" applyBorder="1" applyAlignment="1" applyProtection="1">
      <alignment horizontal="center"/>
      <protection hidden="1"/>
    </xf>
    <xf numFmtId="0" fontId="6" fillId="0" borderId="3" xfId="0" applyFont="1" applyBorder="1" applyProtection="1">
      <protection hidden="1"/>
    </xf>
    <xf numFmtId="0" fontId="6" fillId="0" borderId="4" xfId="0" applyFont="1" applyBorder="1" applyProtection="1">
      <protection hidden="1"/>
    </xf>
    <xf numFmtId="38" fontId="6" fillId="0" borderId="14" xfId="16" applyNumberFormat="1" applyFont="1" applyFill="1" applyBorder="1" applyProtection="1">
      <protection hidden="1"/>
    </xf>
    <xf numFmtId="0" fontId="7" fillId="0" borderId="6" xfId="0" applyFont="1" applyBorder="1" applyProtection="1">
      <protection hidden="1"/>
    </xf>
    <xf numFmtId="38" fontId="7" fillId="0" borderId="13" xfId="0" applyNumberFormat="1" applyFont="1" applyBorder="1" applyProtection="1">
      <protection hidden="1"/>
    </xf>
    <xf numFmtId="170" fontId="6" fillId="0" borderId="14" xfId="0" applyNumberFormat="1" applyFont="1" applyBorder="1" applyProtection="1">
      <protection hidden="1"/>
    </xf>
    <xf numFmtId="0" fontId="6" fillId="0" borderId="0" xfId="0" applyFont="1" applyAlignment="1" applyProtection="1">
      <alignment horizontal="right"/>
      <protection hidden="1"/>
    </xf>
    <xf numFmtId="170" fontId="15" fillId="0" borderId="1" xfId="0" applyNumberFormat="1" applyFont="1" applyBorder="1" applyAlignment="1" applyProtection="1">
      <alignment horizontal="left"/>
      <protection hidden="1"/>
    </xf>
    <xf numFmtId="0" fontId="6" fillId="0" borderId="2" xfId="0" applyFont="1" applyBorder="1" applyProtection="1">
      <protection hidden="1"/>
    </xf>
    <xf numFmtId="0" fontId="6" fillId="0" borderId="19" xfId="0" applyFont="1" applyBorder="1" applyAlignment="1" applyProtection="1">
      <alignment horizontal="centerContinuous"/>
      <protection hidden="1"/>
    </xf>
    <xf numFmtId="170" fontId="6" fillId="0" borderId="4" xfId="0" applyNumberFormat="1" applyFont="1" applyBorder="1" applyAlignment="1" applyProtection="1">
      <alignment horizontal="centerContinuous"/>
      <protection hidden="1"/>
    </xf>
    <xf numFmtId="0" fontId="6" fillId="0" borderId="12" xfId="0" applyFont="1" applyBorder="1" applyAlignment="1" applyProtection="1">
      <alignment horizontal="centerContinuous"/>
      <protection hidden="1"/>
    </xf>
    <xf numFmtId="170" fontId="6" fillId="0" borderId="14" xfId="0" applyNumberFormat="1" applyFont="1" applyBorder="1" applyAlignment="1" applyProtection="1">
      <alignment horizontal="center"/>
      <protection hidden="1"/>
    </xf>
    <xf numFmtId="170" fontId="7" fillId="0" borderId="0" xfId="0" applyNumberFormat="1" applyFont="1" applyBorder="1" applyAlignment="1" applyProtection="1">
      <alignment horizontal="left"/>
      <protection hidden="1"/>
    </xf>
    <xf numFmtId="0" fontId="6" fillId="0" borderId="10" xfId="0" applyFont="1" applyBorder="1" applyProtection="1">
      <protection hidden="1"/>
    </xf>
    <xf numFmtId="0" fontId="6" fillId="0" borderId="11" xfId="0" applyFont="1" applyBorder="1" applyProtection="1">
      <protection hidden="1"/>
    </xf>
    <xf numFmtId="0" fontId="15" fillId="0" borderId="1" xfId="0" applyFont="1" applyBorder="1" applyProtection="1">
      <protection hidden="1"/>
    </xf>
    <xf numFmtId="0" fontId="15" fillId="0" borderId="0" xfId="0" applyFont="1" applyBorder="1" applyProtection="1">
      <protection hidden="1"/>
    </xf>
    <xf numFmtId="170" fontId="6" fillId="0" borderId="0" xfId="0" applyNumberFormat="1" applyFont="1" applyBorder="1" applyAlignment="1" applyProtection="1">
      <alignment horizontal="right"/>
      <protection hidden="1"/>
    </xf>
    <xf numFmtId="170" fontId="15" fillId="0" borderId="14" xfId="0" applyNumberFormat="1" applyFont="1" applyBorder="1" applyAlignment="1" applyProtection="1">
      <alignment horizontal="right"/>
      <protection hidden="1"/>
    </xf>
    <xf numFmtId="38" fontId="7" fillId="0" borderId="13" xfId="16" applyNumberFormat="1" applyFont="1" applyBorder="1" applyProtection="1">
      <protection hidden="1"/>
    </xf>
    <xf numFmtId="2" fontId="7" fillId="0" borderId="13" xfId="0" applyNumberFormat="1" applyFont="1" applyBorder="1" applyProtection="1">
      <protection hidden="1"/>
    </xf>
    <xf numFmtId="170" fontId="15" fillId="0" borderId="0" xfId="0" applyNumberFormat="1" applyFont="1" applyBorder="1" applyAlignment="1" applyProtection="1">
      <alignment horizontal="right"/>
      <protection hidden="1"/>
    </xf>
    <xf numFmtId="38" fontId="6" fillId="0" borderId="11" xfId="16" applyNumberFormat="1" applyFont="1" applyFill="1" applyBorder="1" applyProtection="1">
      <protection hidden="1"/>
    </xf>
    <xf numFmtId="2" fontId="6" fillId="0" borderId="5" xfId="0" applyNumberFormat="1" applyFont="1" applyFill="1" applyBorder="1" applyProtection="1">
      <protection hidden="1"/>
    </xf>
    <xf numFmtId="2" fontId="7" fillId="0" borderId="5" xfId="0" applyNumberFormat="1" applyFont="1" applyBorder="1" applyProtection="1">
      <protection hidden="1"/>
    </xf>
    <xf numFmtId="38" fontId="7" fillId="0" borderId="11" xfId="16" applyNumberFormat="1" applyFont="1" applyBorder="1" applyProtection="1">
      <protection hidden="1"/>
    </xf>
    <xf numFmtId="2" fontId="7" fillId="0" borderId="14" xfId="0" applyNumberFormat="1" applyFont="1" applyBorder="1" applyProtection="1">
      <protection hidden="1"/>
    </xf>
    <xf numFmtId="170" fontId="7" fillId="0" borderId="2" xfId="0" applyNumberFormat="1" applyFont="1" applyFill="1" applyBorder="1" applyAlignment="1" applyProtection="1">
      <alignment horizontal="left"/>
      <protection hidden="1"/>
    </xf>
    <xf numFmtId="170" fontId="7" fillId="0" borderId="3" xfId="0" applyNumberFormat="1" applyFont="1" applyFill="1" applyBorder="1" applyAlignment="1" applyProtection="1">
      <alignment horizontal="left"/>
      <protection hidden="1"/>
    </xf>
    <xf numFmtId="170" fontId="15" fillId="0" borderId="4" xfId="0" quotePrefix="1" applyNumberFormat="1" applyFont="1" applyBorder="1" applyAlignment="1" applyProtection="1">
      <alignment horizontal="right"/>
      <protection hidden="1"/>
    </xf>
    <xf numFmtId="38" fontId="6" fillId="0" borderId="9" xfId="16" applyNumberFormat="1" applyFont="1" applyBorder="1" applyProtection="1">
      <protection hidden="1"/>
    </xf>
    <xf numFmtId="2" fontId="6" fillId="0" borderId="4" xfId="0" applyNumberFormat="1" applyFont="1" applyBorder="1" applyProtection="1">
      <protection hidden="1"/>
    </xf>
    <xf numFmtId="0" fontId="7" fillId="0" borderId="7" xfId="0" applyFont="1" applyBorder="1" applyProtection="1">
      <protection hidden="1"/>
    </xf>
    <xf numFmtId="170" fontId="11" fillId="0" borderId="8" xfId="0" applyNumberFormat="1" applyFont="1" applyFill="1" applyBorder="1" applyProtection="1">
      <protection hidden="1"/>
    </xf>
    <xf numFmtId="38" fontId="7" fillId="0" borderId="10" xfId="16" applyNumberFormat="1" applyFont="1" applyFill="1" applyBorder="1" applyProtection="1">
      <protection hidden="1"/>
    </xf>
    <xf numFmtId="2" fontId="6" fillId="0" borderId="10" xfId="0" applyNumberFormat="1" applyFont="1" applyBorder="1" applyProtection="1">
      <protection hidden="1"/>
    </xf>
    <xf numFmtId="2" fontId="6" fillId="0" borderId="8" xfId="0" applyNumberFormat="1" applyFont="1" applyBorder="1" applyProtection="1">
      <protection hidden="1"/>
    </xf>
    <xf numFmtId="0" fontId="31" fillId="0" borderId="0" xfId="0" applyFont="1" applyBorder="1" applyProtection="1">
      <protection hidden="1"/>
    </xf>
    <xf numFmtId="0" fontId="7" fillId="0" borderId="0" xfId="0" applyFont="1" applyBorder="1" applyProtection="1">
      <protection hidden="1"/>
    </xf>
    <xf numFmtId="170" fontId="11" fillId="0" borderId="0" xfId="0" applyNumberFormat="1" applyFont="1" applyFill="1" applyBorder="1" applyProtection="1">
      <protection hidden="1"/>
    </xf>
    <xf numFmtId="38" fontId="7" fillId="0" borderId="0" xfId="16" applyNumberFormat="1" applyFont="1" applyFill="1" applyBorder="1" applyProtection="1">
      <protection hidden="1"/>
    </xf>
    <xf numFmtId="2" fontId="6" fillId="0" borderId="0" xfId="0" applyNumberFormat="1" applyFont="1" applyBorder="1" applyProtection="1">
      <protection hidden="1"/>
    </xf>
    <xf numFmtId="0" fontId="11" fillId="0" borderId="2" xfId="0" applyFont="1" applyBorder="1" applyProtection="1">
      <protection hidden="1"/>
    </xf>
    <xf numFmtId="0" fontId="15" fillId="0" borderId="3" xfId="0" applyFont="1" applyBorder="1" applyProtection="1">
      <protection hidden="1"/>
    </xf>
    <xf numFmtId="0" fontId="6" fillId="0" borderId="3" xfId="0" applyFont="1" applyBorder="1" applyAlignment="1" applyProtection="1">
      <alignment horizontal="right"/>
      <protection hidden="1"/>
    </xf>
    <xf numFmtId="0" fontId="6" fillId="0" borderId="4" xfId="0" applyFont="1" applyBorder="1" applyAlignment="1" applyProtection="1">
      <alignment horizontal="center"/>
      <protection hidden="1"/>
    </xf>
    <xf numFmtId="38" fontId="6" fillId="0" borderId="5" xfId="16" applyNumberFormat="1" applyFont="1" applyBorder="1" applyProtection="1">
      <protection hidden="1"/>
    </xf>
    <xf numFmtId="38" fontId="6" fillId="0" borderId="11" xfId="16" applyNumberFormat="1" applyFont="1" applyBorder="1" applyProtection="1">
      <protection hidden="1"/>
    </xf>
    <xf numFmtId="0" fontId="6" fillId="0" borderId="0" xfId="0" applyFont="1" applyBorder="1" applyAlignment="1" applyProtection="1">
      <alignment horizontal="right"/>
      <protection hidden="1"/>
    </xf>
    <xf numFmtId="38" fontId="6" fillId="0" borderId="5" xfId="16" applyNumberFormat="1" applyFont="1" applyBorder="1" applyAlignment="1" applyProtection="1">
      <alignment horizontal="center"/>
      <protection hidden="1"/>
    </xf>
    <xf numFmtId="0" fontId="6" fillId="0" borderId="7" xfId="0" applyFont="1" applyBorder="1" applyAlignment="1" applyProtection="1">
      <alignment horizontal="right"/>
      <protection hidden="1"/>
    </xf>
    <xf numFmtId="170" fontId="7" fillId="0" borderId="7" xfId="0" applyNumberFormat="1" applyFont="1" applyBorder="1" applyAlignment="1" applyProtection="1">
      <alignment horizontal="right"/>
      <protection hidden="1"/>
    </xf>
    <xf numFmtId="0" fontId="31" fillId="0" borderId="1" xfId="0" applyFont="1" applyBorder="1" applyProtection="1">
      <protection hidden="1"/>
    </xf>
    <xf numFmtId="38" fontId="6" fillId="0" borderId="0" xfId="16" applyNumberFormat="1" applyFont="1" applyBorder="1" applyProtection="1">
      <protection hidden="1"/>
    </xf>
    <xf numFmtId="0" fontId="11" fillId="0" borderId="2" xfId="0" applyFont="1" applyBorder="1" applyAlignment="1" applyProtection="1">
      <alignment horizontal="left"/>
      <protection hidden="1"/>
    </xf>
    <xf numFmtId="0" fontId="3" fillId="0" borderId="3" xfId="0" applyFont="1" applyBorder="1" applyAlignment="1" applyProtection="1">
      <alignment horizontal="left"/>
      <protection hidden="1"/>
    </xf>
    <xf numFmtId="38" fontId="6" fillId="0" borderId="12" xfId="16" applyNumberFormat="1" applyFont="1" applyBorder="1" applyAlignment="1" applyProtection="1">
      <alignment horizontal="centerContinuous"/>
      <protection hidden="1"/>
    </xf>
    <xf numFmtId="38" fontId="6" fillId="0" borderId="4" xfId="16" applyNumberFormat="1" applyFont="1" applyBorder="1" applyAlignment="1" applyProtection="1">
      <alignment horizontal="centerContinuous"/>
      <protection hidden="1"/>
    </xf>
    <xf numFmtId="38" fontId="6" fillId="0" borderId="13" xfId="16" applyNumberFormat="1" applyFont="1" applyBorder="1" applyAlignment="1" applyProtection="1">
      <alignment horizontal="center"/>
      <protection hidden="1"/>
    </xf>
    <xf numFmtId="0" fontId="6" fillId="0" borderId="1" xfId="0" applyFont="1" applyBorder="1" applyAlignment="1" applyProtection="1">
      <alignment horizontal="left"/>
      <protection hidden="1"/>
    </xf>
    <xf numFmtId="0" fontId="6" fillId="0" borderId="0" xfId="0" applyFont="1" applyBorder="1" applyAlignment="1" applyProtection="1">
      <alignment horizontal="center"/>
      <protection hidden="1"/>
    </xf>
    <xf numFmtId="38" fontId="6" fillId="0" borderId="9" xfId="16" applyNumberFormat="1" applyFont="1" applyBorder="1" applyAlignment="1" applyProtection="1">
      <alignment horizontal="right"/>
      <protection hidden="1"/>
    </xf>
    <xf numFmtId="38" fontId="6" fillId="0" borderId="11" xfId="16" applyNumberFormat="1" applyFont="1" applyBorder="1" applyAlignment="1" applyProtection="1">
      <alignment horizontal="right"/>
      <protection hidden="1"/>
    </xf>
    <xf numFmtId="0" fontId="31" fillId="0" borderId="0" xfId="0" applyFont="1" applyProtection="1">
      <protection hidden="1"/>
    </xf>
    <xf numFmtId="3" fontId="6" fillId="0" borderId="7" xfId="0" applyNumberFormat="1" applyFont="1" applyBorder="1" applyAlignment="1" applyProtection="1">
      <alignment horizontal="center"/>
      <protection hidden="1"/>
    </xf>
    <xf numFmtId="0" fontId="7" fillId="0" borderId="19" xfId="0" applyFont="1" applyBorder="1" applyProtection="1">
      <protection hidden="1"/>
    </xf>
    <xf numFmtId="170" fontId="7" fillId="0" borderId="19" xfId="0" applyNumberFormat="1" applyFont="1" applyBorder="1" applyAlignment="1" applyProtection="1">
      <alignment horizontal="right"/>
      <protection hidden="1"/>
    </xf>
    <xf numFmtId="0" fontId="0" fillId="0" borderId="0" xfId="0" applyBorder="1" applyAlignment="1" applyProtection="1">
      <alignment horizontal="left"/>
      <protection hidden="1"/>
    </xf>
    <xf numFmtId="3" fontId="6" fillId="0" borderId="0" xfId="0" applyNumberFormat="1" applyFont="1" applyBorder="1" applyAlignment="1" applyProtection="1">
      <alignment horizontal="center" wrapText="1"/>
      <protection hidden="1"/>
    </xf>
    <xf numFmtId="3" fontId="6" fillId="0" borderId="0" xfId="0" applyNumberFormat="1" applyFont="1" applyBorder="1" applyAlignment="1" applyProtection="1">
      <alignment horizontal="center"/>
      <protection hidden="1"/>
    </xf>
    <xf numFmtId="3" fontId="6" fillId="0" borderId="0" xfId="0" applyNumberFormat="1" applyFont="1" applyBorder="1" applyAlignment="1" applyProtection="1">
      <alignment horizontal="right"/>
      <protection hidden="1"/>
    </xf>
    <xf numFmtId="170" fontId="7" fillId="0" borderId="0" xfId="0" applyNumberFormat="1" applyFont="1" applyBorder="1" applyAlignment="1" applyProtection="1">
      <alignment horizontal="center" vertical="top"/>
      <protection hidden="1"/>
    </xf>
    <xf numFmtId="2" fontId="6" fillId="0" borderId="13" xfId="0" applyNumberFormat="1" applyFont="1" applyFill="1" applyBorder="1" applyProtection="1">
      <protection hidden="1"/>
    </xf>
    <xf numFmtId="2" fontId="6" fillId="0" borderId="14" xfId="0" applyNumberFormat="1" applyFont="1" applyBorder="1" applyProtection="1">
      <protection hidden="1"/>
    </xf>
    <xf numFmtId="170" fontId="7" fillId="0" borderId="14" xfId="0" applyNumberFormat="1" applyFont="1" applyBorder="1" applyProtection="1">
      <protection hidden="1"/>
    </xf>
    <xf numFmtId="170" fontId="43" fillId="0" borderId="5" xfId="0" applyNumberFormat="1" applyFont="1" applyBorder="1" applyAlignment="1" applyProtection="1">
      <alignment horizontal="right"/>
      <protection hidden="1"/>
    </xf>
    <xf numFmtId="170" fontId="6" fillId="0" borderId="1" xfId="0" applyNumberFormat="1" applyFont="1" applyBorder="1" applyAlignment="1" applyProtection="1">
      <alignment horizontal="center"/>
      <protection hidden="1"/>
    </xf>
    <xf numFmtId="170" fontId="25" fillId="0" borderId="5" xfId="0" applyNumberFormat="1" applyFont="1" applyBorder="1" applyAlignment="1" applyProtection="1">
      <alignment horizontal="center"/>
      <protection hidden="1"/>
    </xf>
    <xf numFmtId="170" fontId="6" fillId="0" borderId="8" xfId="0" applyNumberFormat="1" applyFont="1" applyBorder="1" applyProtection="1">
      <protection hidden="1"/>
    </xf>
    <xf numFmtId="2" fontId="6" fillId="0" borderId="0" xfId="0" applyNumberFormat="1" applyFont="1" applyProtection="1">
      <protection hidden="1"/>
    </xf>
    <xf numFmtId="170" fontId="7" fillId="0" borderId="5" xfId="0" applyNumberFormat="1" applyFont="1" applyBorder="1" applyProtection="1">
      <protection hidden="1"/>
    </xf>
    <xf numFmtId="170" fontId="7" fillId="0" borderId="4" xfId="0" applyNumberFormat="1" applyFont="1" applyFill="1" applyBorder="1" applyProtection="1">
      <protection hidden="1"/>
    </xf>
    <xf numFmtId="38" fontId="7" fillId="0" borderId="9" xfId="16" applyNumberFormat="1" applyFont="1" applyFill="1" applyBorder="1" applyProtection="1">
      <protection hidden="1"/>
    </xf>
    <xf numFmtId="2" fontId="7" fillId="0" borderId="9" xfId="0" applyNumberFormat="1" applyFont="1" applyFill="1" applyBorder="1" applyProtection="1">
      <protection hidden="1"/>
    </xf>
    <xf numFmtId="170" fontId="7" fillId="0" borderId="12" xfId="0" applyNumberFormat="1" applyFont="1" applyFill="1" applyBorder="1" applyAlignment="1" applyProtection="1">
      <alignment horizontal="left"/>
      <protection hidden="1"/>
    </xf>
    <xf numFmtId="170" fontId="7" fillId="0" borderId="19" xfId="0" applyNumberFormat="1" applyFont="1" applyFill="1" applyBorder="1" applyProtection="1">
      <protection hidden="1"/>
    </xf>
    <xf numFmtId="38" fontId="7" fillId="0" borderId="19" xfId="16" applyNumberFormat="1" applyFont="1" applyFill="1" applyBorder="1" applyProtection="1">
      <protection hidden="1"/>
    </xf>
    <xf numFmtId="2" fontId="7" fillId="0" borderId="19" xfId="0" applyNumberFormat="1" applyFont="1" applyFill="1" applyBorder="1" applyProtection="1">
      <protection hidden="1"/>
    </xf>
    <xf numFmtId="2" fontId="7" fillId="0" borderId="14" xfId="0" applyNumberFormat="1" applyFont="1" applyFill="1" applyBorder="1" applyProtection="1">
      <protection hidden="1"/>
    </xf>
    <xf numFmtId="170" fontId="7" fillId="0" borderId="7" xfId="0" applyNumberFormat="1" applyFont="1" applyFill="1" applyBorder="1" applyProtection="1">
      <protection hidden="1"/>
    </xf>
    <xf numFmtId="38" fontId="6" fillId="0" borderId="10" xfId="16" applyNumberFormat="1" applyFont="1" applyFill="1" applyBorder="1" applyProtection="1">
      <protection hidden="1"/>
    </xf>
    <xf numFmtId="0" fontId="6" fillId="0" borderId="19" xfId="0" applyFont="1" applyBorder="1" applyProtection="1">
      <protection hidden="1"/>
    </xf>
    <xf numFmtId="170" fontId="21" fillId="0" borderId="3" xfId="0" applyNumberFormat="1" applyFont="1" applyBorder="1" applyAlignment="1" applyProtection="1">
      <alignment horizontal="left"/>
      <protection hidden="1"/>
    </xf>
    <xf numFmtId="37" fontId="6" fillId="0" borderId="3" xfId="16" applyNumberFormat="1" applyFont="1" applyBorder="1" applyProtection="1">
      <protection hidden="1"/>
    </xf>
    <xf numFmtId="2" fontId="6" fillId="0" borderId="3" xfId="0" applyNumberFormat="1" applyFont="1" applyBorder="1" applyProtection="1">
      <protection hidden="1"/>
    </xf>
    <xf numFmtId="0" fontId="26" fillId="0" borderId="0" xfId="0" applyFont="1" applyAlignment="1" applyProtection="1">
      <protection hidden="1"/>
    </xf>
    <xf numFmtId="0" fontId="26" fillId="0" borderId="0" xfId="0" applyFont="1" applyProtection="1">
      <protection hidden="1"/>
    </xf>
    <xf numFmtId="170" fontId="26" fillId="0" borderId="0" xfId="0" applyNumberFormat="1" applyFont="1" applyAlignment="1" applyProtection="1">
      <alignment horizontal="left"/>
      <protection hidden="1"/>
    </xf>
    <xf numFmtId="0" fontId="6" fillId="10" borderId="2" xfId="0" applyFont="1" applyFill="1" applyBorder="1" applyProtection="1">
      <protection hidden="1"/>
    </xf>
    <xf numFmtId="0" fontId="6" fillId="10" borderId="3" xfId="0" applyFont="1" applyFill="1" applyBorder="1" applyProtection="1">
      <protection hidden="1"/>
    </xf>
    <xf numFmtId="0" fontId="6" fillId="10" borderId="4" xfId="0" applyFont="1" applyFill="1" applyBorder="1" applyProtection="1">
      <protection hidden="1"/>
    </xf>
    <xf numFmtId="0" fontId="28" fillId="10" borderId="1" xfId="0" applyFont="1" applyFill="1" applyBorder="1" applyProtection="1">
      <protection hidden="1"/>
    </xf>
    <xf numFmtId="0" fontId="6" fillId="10" borderId="5" xfId="0" applyFont="1" applyFill="1" applyBorder="1" applyProtection="1">
      <protection hidden="1"/>
    </xf>
    <xf numFmtId="170" fontId="6" fillId="0" borderId="2" xfId="0" applyNumberFormat="1" applyFont="1" applyBorder="1" applyAlignment="1" applyProtection="1">
      <protection hidden="1"/>
    </xf>
    <xf numFmtId="0" fontId="0" fillId="0" borderId="3" xfId="0" applyBorder="1" applyAlignment="1" applyProtection="1">
      <protection hidden="1"/>
    </xf>
    <xf numFmtId="0" fontId="0" fillId="0" borderId="4" xfId="0" applyBorder="1" applyAlignment="1" applyProtection="1">
      <protection hidden="1"/>
    </xf>
    <xf numFmtId="170" fontId="6" fillId="0" borderId="13" xfId="0" applyNumberFormat="1" applyFont="1" applyBorder="1" applyAlignment="1" applyProtection="1">
      <alignment horizontal="centerContinuous"/>
      <protection hidden="1"/>
    </xf>
    <xf numFmtId="0" fontId="7" fillId="10" borderId="1" xfId="0" applyFont="1" applyFill="1" applyBorder="1" applyProtection="1">
      <protection hidden="1"/>
    </xf>
    <xf numFmtId="170" fontId="6" fillId="0" borderId="1" xfId="0" applyNumberFormat="1" applyFont="1" applyBorder="1" applyAlignment="1" applyProtection="1">
      <protection hidden="1"/>
    </xf>
    <xf numFmtId="0" fontId="0" fillId="0" borderId="0" xfId="0" applyBorder="1" applyAlignment="1" applyProtection="1">
      <protection hidden="1"/>
    </xf>
    <xf numFmtId="170" fontId="6" fillId="0" borderId="4" xfId="0" applyNumberFormat="1" applyFont="1" applyBorder="1" applyAlignment="1" applyProtection="1">
      <alignment horizontal="center"/>
      <protection hidden="1"/>
    </xf>
    <xf numFmtId="170" fontId="6" fillId="0" borderId="2" xfId="0" applyNumberFormat="1" applyFont="1" applyBorder="1" applyAlignment="1" applyProtection="1">
      <alignment horizontal="center"/>
      <protection hidden="1"/>
    </xf>
    <xf numFmtId="0" fontId="6" fillId="0" borderId="6" xfId="0" applyFont="1" applyBorder="1" applyAlignment="1" applyProtection="1">
      <protection hidden="1"/>
    </xf>
    <xf numFmtId="0" fontId="0" fillId="0" borderId="7" xfId="0" applyBorder="1" applyAlignment="1" applyProtection="1">
      <protection hidden="1"/>
    </xf>
    <xf numFmtId="0" fontId="0" fillId="0" borderId="8" xfId="0" applyBorder="1" applyAlignment="1" applyProtection="1">
      <protection hidden="1"/>
    </xf>
    <xf numFmtId="0" fontId="6" fillId="0" borderId="10" xfId="0" applyFont="1" applyBorder="1" applyAlignment="1" applyProtection="1">
      <protection hidden="1"/>
    </xf>
    <xf numFmtId="170" fontId="7" fillId="0" borderId="2" xfId="0" applyNumberFormat="1" applyFont="1" applyFill="1" applyBorder="1" applyAlignment="1" applyProtection="1">
      <protection hidden="1"/>
    </xf>
    <xf numFmtId="1" fontId="6" fillId="0" borderId="9" xfId="0" applyNumberFormat="1" applyFont="1" applyBorder="1" applyProtection="1">
      <protection hidden="1"/>
    </xf>
    <xf numFmtId="1" fontId="6" fillId="0" borderId="9" xfId="0" applyNumberFormat="1" applyFont="1" applyFill="1" applyBorder="1" applyProtection="1">
      <protection hidden="1"/>
    </xf>
    <xf numFmtId="170" fontId="7" fillId="0" borderId="1" xfId="0" applyNumberFormat="1" applyFont="1" applyFill="1" applyBorder="1" applyAlignment="1" applyProtection="1">
      <protection hidden="1"/>
    </xf>
    <xf numFmtId="1" fontId="6" fillId="0" borderId="11" xfId="0" applyNumberFormat="1" applyFont="1" applyBorder="1" applyProtection="1">
      <protection hidden="1"/>
    </xf>
    <xf numFmtId="3" fontId="6" fillId="0" borderId="1" xfId="0" applyNumberFormat="1" applyFont="1" applyBorder="1" applyProtection="1">
      <protection hidden="1"/>
    </xf>
    <xf numFmtId="1" fontId="6" fillId="0" borderId="11" xfId="0" applyNumberFormat="1" applyFont="1" applyFill="1" applyBorder="1" applyProtection="1">
      <protection hidden="1"/>
    </xf>
    <xf numFmtId="170" fontId="6" fillId="0" borderId="1" xfId="0" quotePrefix="1" applyNumberFormat="1" applyFont="1" applyFill="1" applyBorder="1" applyAlignment="1" applyProtection="1">
      <protection hidden="1"/>
    </xf>
    <xf numFmtId="0" fontId="6" fillId="0" borderId="6" xfId="0" quotePrefix="1" applyFont="1" applyFill="1" applyBorder="1" applyAlignment="1" applyProtection="1">
      <protection hidden="1"/>
    </xf>
    <xf numFmtId="1" fontId="6" fillId="0" borderId="10" xfId="0" applyNumberFormat="1" applyFont="1" applyBorder="1" applyProtection="1">
      <protection hidden="1"/>
    </xf>
    <xf numFmtId="1" fontId="6" fillId="0" borderId="10" xfId="0" applyNumberFormat="1" applyFont="1" applyFill="1" applyBorder="1" applyProtection="1">
      <protection hidden="1"/>
    </xf>
    <xf numFmtId="3" fontId="6" fillId="0" borderId="6" xfId="0" applyNumberFormat="1" applyFont="1" applyBorder="1" applyProtection="1">
      <protection hidden="1"/>
    </xf>
    <xf numFmtId="170" fontId="7" fillId="0" borderId="2" xfId="0" quotePrefix="1" applyNumberFormat="1" applyFont="1" applyBorder="1" applyAlignment="1" applyProtection="1">
      <protection hidden="1"/>
    </xf>
    <xf numFmtId="38" fontId="7" fillId="0" borderId="9" xfId="16" applyNumberFormat="1" applyFont="1" applyBorder="1" applyProtection="1">
      <protection hidden="1"/>
    </xf>
    <xf numFmtId="1" fontId="7" fillId="0" borderId="9" xfId="0" applyNumberFormat="1" applyFont="1" applyBorder="1" applyProtection="1">
      <protection hidden="1"/>
    </xf>
    <xf numFmtId="1" fontId="7" fillId="0" borderId="11" xfId="0" applyNumberFormat="1" applyFont="1" applyBorder="1" applyProtection="1">
      <protection hidden="1"/>
    </xf>
    <xf numFmtId="170" fontId="6" fillId="0" borderId="1" xfId="0" quotePrefix="1" applyNumberFormat="1" applyFont="1" applyBorder="1" applyAlignment="1" applyProtection="1">
      <protection hidden="1"/>
    </xf>
    <xf numFmtId="0" fontId="17" fillId="0" borderId="23" xfId="0" quotePrefix="1" applyFont="1" applyBorder="1" applyAlignment="1" applyProtection="1">
      <protection hidden="1"/>
    </xf>
    <xf numFmtId="0" fontId="0" fillId="0" borderId="24" xfId="0" applyBorder="1" applyAlignment="1" applyProtection="1">
      <protection hidden="1"/>
    </xf>
    <xf numFmtId="0" fontId="0" fillId="0" borderId="33" xfId="0" applyBorder="1" applyAlignment="1" applyProtection="1">
      <protection hidden="1"/>
    </xf>
    <xf numFmtId="38" fontId="17" fillId="0" borderId="17" xfId="16" applyNumberFormat="1" applyFont="1" applyBorder="1" applyProtection="1">
      <protection hidden="1"/>
    </xf>
    <xf numFmtId="1" fontId="7" fillId="0" borderId="17" xfId="0" applyNumberFormat="1" applyFont="1" applyBorder="1" applyProtection="1">
      <protection hidden="1"/>
    </xf>
    <xf numFmtId="0" fontId="6" fillId="10" borderId="7" xfId="0" applyFont="1" applyFill="1" applyBorder="1" applyProtection="1">
      <protection hidden="1"/>
    </xf>
    <xf numFmtId="0" fontId="6" fillId="10" borderId="8" xfId="0" applyFont="1" applyFill="1" applyBorder="1" applyProtection="1">
      <protection hidden="1"/>
    </xf>
    <xf numFmtId="0" fontId="6" fillId="0" borderId="28" xfId="0" applyFont="1" applyBorder="1" applyProtection="1">
      <protection hidden="1"/>
    </xf>
    <xf numFmtId="0" fontId="6" fillId="0" borderId="29" xfId="0" applyFont="1" applyBorder="1" applyProtection="1">
      <protection hidden="1"/>
    </xf>
    <xf numFmtId="0" fontId="6" fillId="0" borderId="34" xfId="0" applyFont="1" applyBorder="1" applyProtection="1">
      <protection hidden="1"/>
    </xf>
    <xf numFmtId="0" fontId="6" fillId="0" borderId="35" xfId="0" applyFont="1" applyBorder="1" applyProtection="1">
      <protection hidden="1"/>
    </xf>
    <xf numFmtId="0" fontId="6" fillId="0" borderId="36" xfId="0" applyFont="1" applyBorder="1" applyAlignment="1" applyProtection="1">
      <alignment horizontal="center"/>
      <protection hidden="1"/>
    </xf>
    <xf numFmtId="0" fontId="6" fillId="0" borderId="37" xfId="0" applyFont="1" applyBorder="1" applyProtection="1">
      <protection hidden="1"/>
    </xf>
    <xf numFmtId="0" fontId="6" fillId="0" borderId="38" xfId="0" applyFont="1" applyBorder="1" applyAlignment="1" applyProtection="1">
      <alignment horizontal="center"/>
      <protection hidden="1"/>
    </xf>
    <xf numFmtId="0" fontId="6" fillId="0" borderId="39" xfId="0" applyFont="1" applyBorder="1" applyAlignment="1" applyProtection="1">
      <alignment horizontal="center"/>
      <protection hidden="1"/>
    </xf>
    <xf numFmtId="0" fontId="6" fillId="0" borderId="40" xfId="0" applyFont="1" applyBorder="1" applyAlignment="1" applyProtection="1">
      <alignment horizontal="center"/>
      <protection hidden="1"/>
    </xf>
    <xf numFmtId="0" fontId="6" fillId="0" borderId="41" xfId="0" applyFont="1" applyBorder="1" applyProtection="1">
      <protection hidden="1"/>
    </xf>
    <xf numFmtId="0" fontId="6" fillId="0" borderId="42" xfId="0" applyFont="1" applyBorder="1" applyProtection="1">
      <protection hidden="1"/>
    </xf>
    <xf numFmtId="0" fontId="6" fillId="0" borderId="43" xfId="0" applyFont="1" applyBorder="1" applyProtection="1">
      <protection hidden="1"/>
    </xf>
    <xf numFmtId="38" fontId="6" fillId="0" borderId="44" xfId="16" applyNumberFormat="1" applyFont="1" applyBorder="1" applyProtection="1">
      <protection hidden="1"/>
    </xf>
    <xf numFmtId="0" fontId="6" fillId="0" borderId="45" xfId="0" applyFont="1" applyBorder="1" applyProtection="1">
      <protection hidden="1"/>
    </xf>
    <xf numFmtId="0" fontId="6" fillId="0" borderId="46" xfId="0" applyFont="1" applyBorder="1" applyProtection="1">
      <protection hidden="1"/>
    </xf>
    <xf numFmtId="38" fontId="6" fillId="0" borderId="47" xfId="16" applyNumberFormat="1" applyFont="1" applyBorder="1" applyProtection="1">
      <protection hidden="1"/>
    </xf>
    <xf numFmtId="0" fontId="6" fillId="0" borderId="48" xfId="0" applyFont="1" applyBorder="1" applyProtection="1">
      <protection hidden="1"/>
    </xf>
    <xf numFmtId="0" fontId="6" fillId="0" borderId="49" xfId="0" applyFont="1" applyBorder="1" applyProtection="1">
      <protection hidden="1"/>
    </xf>
    <xf numFmtId="38" fontId="6" fillId="0" borderId="50" xfId="16" applyNumberFormat="1" applyFont="1" applyBorder="1" applyProtection="1">
      <protection hidden="1"/>
    </xf>
    <xf numFmtId="0" fontId="6" fillId="0" borderId="51" xfId="0" applyFont="1" applyBorder="1" applyProtection="1">
      <protection hidden="1"/>
    </xf>
    <xf numFmtId="1" fontId="6" fillId="0" borderId="42" xfId="0" applyNumberFormat="1" applyFont="1" applyBorder="1" applyProtection="1">
      <protection hidden="1"/>
    </xf>
    <xf numFmtId="0" fontId="6" fillId="0" borderId="52" xfId="0" applyFont="1" applyBorder="1" applyProtection="1">
      <protection hidden="1"/>
    </xf>
    <xf numFmtId="0" fontId="6" fillId="0" borderId="53" xfId="0" applyFont="1" applyBorder="1" applyProtection="1">
      <protection hidden="1"/>
    </xf>
    <xf numFmtId="0" fontId="6" fillId="0" borderId="54" xfId="0" applyFont="1" applyBorder="1" applyProtection="1">
      <protection hidden="1"/>
    </xf>
    <xf numFmtId="0" fontId="6" fillId="0" borderId="55" xfId="0" applyFont="1" applyBorder="1" applyProtection="1">
      <protection hidden="1"/>
    </xf>
    <xf numFmtId="0" fontId="6" fillId="0" borderId="56" xfId="0" applyFont="1" applyBorder="1" applyProtection="1">
      <protection hidden="1"/>
    </xf>
    <xf numFmtId="0" fontId="6" fillId="0" borderId="57" xfId="0" applyFont="1" applyBorder="1" applyProtection="1">
      <protection hidden="1"/>
    </xf>
    <xf numFmtId="1" fontId="6" fillId="0" borderId="53" xfId="0" applyNumberFormat="1" applyFont="1" applyBorder="1" applyProtection="1">
      <protection hidden="1"/>
    </xf>
    <xf numFmtId="38" fontId="6" fillId="0" borderId="58" xfId="16" applyNumberFormat="1" applyFont="1" applyBorder="1" applyProtection="1">
      <protection hidden="1"/>
    </xf>
    <xf numFmtId="0" fontId="7" fillId="0" borderId="57" xfId="0" applyFont="1" applyBorder="1" applyProtection="1">
      <protection hidden="1"/>
    </xf>
    <xf numFmtId="0" fontId="7" fillId="0" borderId="53" xfId="0" applyFont="1" applyBorder="1" applyProtection="1">
      <protection hidden="1"/>
    </xf>
    <xf numFmtId="0" fontId="7" fillId="0" borderId="54" xfId="0" applyFont="1" applyBorder="1" applyProtection="1">
      <protection hidden="1"/>
    </xf>
    <xf numFmtId="38" fontId="6" fillId="0" borderId="59" xfId="16" applyNumberFormat="1" applyFont="1" applyBorder="1" applyProtection="1">
      <protection hidden="1"/>
    </xf>
    <xf numFmtId="0" fontId="7" fillId="0" borderId="60" xfId="0" applyFont="1" applyBorder="1" applyProtection="1">
      <protection hidden="1"/>
    </xf>
    <xf numFmtId="0" fontId="7" fillId="0" borderId="61" xfId="0" applyFont="1" applyBorder="1" applyProtection="1">
      <protection hidden="1"/>
    </xf>
    <xf numFmtId="38" fontId="7" fillId="0" borderId="62" xfId="16" applyNumberFormat="1" applyFont="1" applyBorder="1" applyProtection="1">
      <protection hidden="1"/>
    </xf>
    <xf numFmtId="0" fontId="6" fillId="0" borderId="63" xfId="0" applyFont="1" applyBorder="1" applyProtection="1">
      <protection hidden="1"/>
    </xf>
    <xf numFmtId="0" fontId="6" fillId="0" borderId="64" xfId="0" applyFont="1" applyBorder="1" applyProtection="1">
      <protection hidden="1"/>
    </xf>
    <xf numFmtId="3" fontId="7" fillId="0" borderId="65" xfId="0" applyNumberFormat="1" applyFont="1" applyBorder="1" applyProtection="1">
      <protection hidden="1"/>
    </xf>
    <xf numFmtId="0" fontId="7" fillId="0" borderId="66" xfId="0" applyFont="1" applyBorder="1" applyProtection="1">
      <protection hidden="1"/>
    </xf>
    <xf numFmtId="0" fontId="6" fillId="0" borderId="67" xfId="0" applyFont="1" applyBorder="1" applyProtection="1">
      <protection hidden="1"/>
    </xf>
    <xf numFmtId="0" fontId="6" fillId="0" borderId="68" xfId="0" applyFont="1" applyBorder="1" applyProtection="1">
      <protection hidden="1"/>
    </xf>
    <xf numFmtId="38" fontId="6" fillId="0" borderId="0" xfId="16" applyNumberFormat="1" applyFont="1" applyFill="1" applyBorder="1" applyProtection="1">
      <protection hidden="1"/>
    </xf>
    <xf numFmtId="0" fontId="17" fillId="0" borderId="69" xfId="0" applyFont="1" applyBorder="1" applyProtection="1">
      <protection hidden="1"/>
    </xf>
    <xf numFmtId="0" fontId="6" fillId="0" borderId="36" xfId="0" applyFont="1" applyBorder="1" applyProtection="1">
      <protection hidden="1"/>
    </xf>
    <xf numFmtId="38" fontId="6" fillId="0" borderId="70" xfId="16" applyNumberFormat="1" applyFont="1" applyBorder="1" applyAlignment="1" applyProtection="1">
      <alignment horizontal="center"/>
      <protection hidden="1"/>
    </xf>
    <xf numFmtId="38" fontId="6" fillId="0" borderId="0" xfId="16" applyNumberFormat="1" applyFont="1" applyFill="1" applyBorder="1" applyAlignment="1" applyProtection="1">
      <alignment horizontal="center"/>
      <protection hidden="1"/>
    </xf>
    <xf numFmtId="38" fontId="7" fillId="0" borderId="44" xfId="16" applyNumberFormat="1" applyFont="1" applyBorder="1" applyProtection="1">
      <protection hidden="1"/>
    </xf>
    <xf numFmtId="0" fontId="6" fillId="0" borderId="71" xfId="0" applyFont="1" applyBorder="1" applyProtection="1">
      <protection hidden="1"/>
    </xf>
    <xf numFmtId="38" fontId="6" fillId="0" borderId="72" xfId="16" applyNumberFormat="1" applyFont="1" applyBorder="1" applyProtection="1">
      <protection hidden="1"/>
    </xf>
    <xf numFmtId="38" fontId="31" fillId="0" borderId="0" xfId="16" applyNumberFormat="1" applyFont="1" applyFill="1" applyBorder="1" applyProtection="1">
      <protection hidden="1"/>
    </xf>
    <xf numFmtId="9" fontId="6" fillId="0" borderId="0" xfId="17" applyFont="1" applyBorder="1" applyProtection="1">
      <protection hidden="1"/>
    </xf>
    <xf numFmtId="0" fontId="7" fillId="0" borderId="71" xfId="0" applyFont="1" applyBorder="1" applyProtection="1">
      <protection hidden="1"/>
    </xf>
    <xf numFmtId="38" fontId="7" fillId="0" borderId="72" xfId="16" applyNumberFormat="1" applyFont="1" applyBorder="1" applyProtection="1">
      <protection hidden="1"/>
    </xf>
    <xf numFmtId="0" fontId="6" fillId="0" borderId="72" xfId="0" applyFont="1" applyBorder="1" applyProtection="1">
      <protection hidden="1"/>
    </xf>
    <xf numFmtId="9" fontId="6" fillId="0" borderId="0" xfId="0" applyNumberFormat="1" applyFont="1" applyBorder="1" applyProtection="1">
      <protection hidden="1"/>
    </xf>
    <xf numFmtId="38" fontId="7" fillId="0" borderId="72" xfId="0" applyNumberFormat="1" applyFont="1" applyBorder="1" applyProtection="1">
      <protection hidden="1"/>
    </xf>
    <xf numFmtId="38" fontId="7" fillId="0" borderId="0" xfId="0" applyNumberFormat="1" applyFont="1" applyFill="1" applyBorder="1" applyProtection="1">
      <protection hidden="1"/>
    </xf>
    <xf numFmtId="38" fontId="6" fillId="0" borderId="0" xfId="0" applyNumberFormat="1" applyFont="1" applyBorder="1" applyProtection="1">
      <protection hidden="1"/>
    </xf>
    <xf numFmtId="0" fontId="17" fillId="0" borderId="71" xfId="0" applyFont="1" applyBorder="1" applyProtection="1">
      <protection hidden="1"/>
    </xf>
    <xf numFmtId="0" fontId="17" fillId="0" borderId="19" xfId="0" applyFont="1" applyBorder="1" applyProtection="1">
      <protection hidden="1"/>
    </xf>
    <xf numFmtId="38" fontId="17" fillId="0" borderId="73" xfId="0" applyNumberFormat="1" applyFont="1" applyBorder="1" applyProtection="1">
      <protection hidden="1"/>
    </xf>
    <xf numFmtId="38" fontId="17" fillId="0" borderId="0" xfId="0" applyNumberFormat="1" applyFont="1" applyFill="1" applyBorder="1" applyProtection="1">
      <protection hidden="1"/>
    </xf>
    <xf numFmtId="0" fontId="6" fillId="0" borderId="31" xfId="0" applyFont="1" applyBorder="1" applyProtection="1">
      <protection hidden="1"/>
    </xf>
    <xf numFmtId="0" fontId="6" fillId="0" borderId="21" xfId="0" applyFont="1" applyBorder="1" applyProtection="1">
      <protection hidden="1"/>
    </xf>
    <xf numFmtId="0" fontId="17" fillId="0" borderId="0" xfId="0" applyFont="1" applyProtection="1">
      <protection hidden="1"/>
    </xf>
    <xf numFmtId="0" fontId="6" fillId="0" borderId="44" xfId="0" applyFont="1" applyBorder="1" applyProtection="1">
      <protection hidden="1"/>
    </xf>
    <xf numFmtId="0" fontId="28" fillId="0" borderId="0" xfId="0" applyFont="1" applyProtection="1">
      <protection hidden="1"/>
    </xf>
    <xf numFmtId="0" fontId="6" fillId="0" borderId="74" xfId="0" applyFont="1" applyBorder="1" applyProtection="1">
      <protection hidden="1"/>
    </xf>
    <xf numFmtId="0" fontId="6" fillId="0" borderId="73" xfId="0" applyFont="1" applyBorder="1" applyProtection="1">
      <protection hidden="1"/>
    </xf>
    <xf numFmtId="0" fontId="6" fillId="0" borderId="69" xfId="0" applyFont="1" applyBorder="1" applyAlignment="1" applyProtection="1">
      <alignment vertical="top"/>
      <protection hidden="1"/>
    </xf>
    <xf numFmtId="0" fontId="6" fillId="0" borderId="36" xfId="0" applyFont="1" applyBorder="1" applyAlignment="1" applyProtection="1">
      <alignment vertical="top"/>
      <protection hidden="1"/>
    </xf>
    <xf numFmtId="38" fontId="6" fillId="0" borderId="36" xfId="16" applyNumberFormat="1" applyFont="1" applyBorder="1" applyAlignment="1" applyProtection="1">
      <alignment vertical="top"/>
      <protection hidden="1"/>
    </xf>
    <xf numFmtId="0" fontId="6" fillId="0" borderId="70" xfId="0" applyFont="1" applyBorder="1" applyAlignment="1" applyProtection="1">
      <alignment vertical="top"/>
      <protection hidden="1"/>
    </xf>
    <xf numFmtId="0" fontId="6" fillId="0" borderId="0" xfId="0" applyFont="1" applyAlignment="1" applyProtection="1">
      <alignment wrapText="1"/>
      <protection hidden="1"/>
    </xf>
    <xf numFmtId="0" fontId="6" fillId="0" borderId="12" xfId="0" applyFont="1" applyBorder="1" applyAlignment="1" applyProtection="1">
      <alignment horizontal="center" wrapText="1"/>
      <protection hidden="1"/>
    </xf>
    <xf numFmtId="9" fontId="6" fillId="0" borderId="13" xfId="0" applyNumberFormat="1" applyFont="1" applyBorder="1" applyAlignment="1" applyProtection="1">
      <alignment horizontal="center"/>
      <protection hidden="1"/>
    </xf>
    <xf numFmtId="0" fontId="17" fillId="0" borderId="35" xfId="0" applyFont="1" applyBorder="1" applyProtection="1">
      <protection hidden="1"/>
    </xf>
    <xf numFmtId="0" fontId="17" fillId="0" borderId="0" xfId="0" applyFont="1" applyBorder="1" applyProtection="1">
      <protection hidden="1"/>
    </xf>
    <xf numFmtId="3" fontId="17" fillId="0" borderId="0" xfId="0" applyNumberFormat="1" applyFont="1" applyBorder="1" applyProtection="1">
      <protection hidden="1"/>
    </xf>
    <xf numFmtId="0" fontId="17" fillId="0" borderId="44" xfId="0" applyFont="1" applyBorder="1" applyProtection="1">
      <protection hidden="1"/>
    </xf>
    <xf numFmtId="0" fontId="17" fillId="0" borderId="36" xfId="0" applyFont="1" applyBorder="1" applyProtection="1">
      <protection hidden="1"/>
    </xf>
    <xf numFmtId="38" fontId="17" fillId="0" borderId="36" xfId="16" applyNumberFormat="1" applyFont="1" applyBorder="1" applyProtection="1">
      <protection hidden="1"/>
    </xf>
    <xf numFmtId="0" fontId="6" fillId="0" borderId="70" xfId="0" applyFont="1" applyBorder="1" applyProtection="1">
      <protection hidden="1"/>
    </xf>
    <xf numFmtId="9" fontId="6" fillId="0" borderId="0" xfId="0" applyNumberFormat="1" applyFont="1" applyBorder="1" applyAlignment="1" applyProtection="1">
      <protection hidden="1"/>
    </xf>
    <xf numFmtId="2" fontId="6" fillId="0" borderId="7" xfId="0" applyNumberFormat="1" applyFont="1" applyBorder="1" applyProtection="1">
      <protection hidden="1"/>
    </xf>
    <xf numFmtId="0" fontId="17" fillId="0" borderId="31" xfId="0" applyFont="1" applyBorder="1" applyProtection="1">
      <protection hidden="1"/>
    </xf>
    <xf numFmtId="0" fontId="17" fillId="0" borderId="21" xfId="0" applyFont="1" applyBorder="1" applyProtection="1">
      <protection hidden="1"/>
    </xf>
    <xf numFmtId="166" fontId="17" fillId="0" borderId="21" xfId="0" applyNumberFormat="1" applyFont="1" applyBorder="1" applyProtection="1">
      <protection hidden="1"/>
    </xf>
    <xf numFmtId="0" fontId="6" fillId="0" borderId="66" xfId="0" applyFont="1" applyBorder="1" applyProtection="1">
      <protection hidden="1"/>
    </xf>
    <xf numFmtId="0" fontId="6" fillId="0" borderId="10" xfId="0" applyFont="1" applyBorder="1" applyAlignment="1" applyProtection="1">
      <alignment horizontal="center" vertical="top" wrapText="1"/>
      <protection hidden="1"/>
    </xf>
    <xf numFmtId="0" fontId="31" fillId="0" borderId="5" xfId="0" applyFont="1" applyBorder="1" applyProtection="1">
      <protection hidden="1"/>
    </xf>
    <xf numFmtId="0" fontId="6" fillId="0" borderId="75" xfId="0" applyFont="1" applyBorder="1" applyProtection="1">
      <protection hidden="1"/>
    </xf>
    <xf numFmtId="38" fontId="6" fillId="0" borderId="75" xfId="16" applyNumberFormat="1" applyFont="1" applyBorder="1" applyProtection="1">
      <protection hidden="1"/>
    </xf>
    <xf numFmtId="0" fontId="17" fillId="0" borderId="76" xfId="0" applyFont="1" applyBorder="1" applyAlignment="1" applyProtection="1">
      <alignment horizontal="left"/>
      <protection hidden="1"/>
    </xf>
    <xf numFmtId="0" fontId="17" fillId="0" borderId="77" xfId="0" applyFont="1" applyBorder="1" applyProtection="1">
      <protection hidden="1"/>
    </xf>
    <xf numFmtId="0" fontId="17" fillId="0" borderId="68" xfId="0" applyFont="1" applyBorder="1" applyProtection="1">
      <protection hidden="1"/>
    </xf>
    <xf numFmtId="179" fontId="17" fillId="0" borderId="78" xfId="0" applyNumberFormat="1" applyFont="1" applyBorder="1" applyProtection="1">
      <protection hidden="1"/>
    </xf>
    <xf numFmtId="0" fontId="17" fillId="0" borderId="6" xfId="0" applyFont="1" applyBorder="1" applyAlignment="1" applyProtection="1">
      <alignment horizontal="left"/>
      <protection hidden="1"/>
    </xf>
    <xf numFmtId="0" fontId="17" fillId="0" borderId="7" xfId="0" applyFont="1" applyBorder="1" applyProtection="1">
      <protection hidden="1"/>
    </xf>
    <xf numFmtId="38" fontId="17" fillId="0" borderId="8" xfId="0" applyNumberFormat="1" applyFont="1" applyBorder="1" applyProtection="1">
      <protection hidden="1"/>
    </xf>
    <xf numFmtId="38" fontId="17" fillId="0" borderId="0" xfId="0" applyNumberFormat="1" applyFont="1" applyBorder="1" applyProtection="1">
      <protection hidden="1"/>
    </xf>
    <xf numFmtId="0" fontId="17" fillId="0" borderId="12" xfId="0" applyFont="1" applyBorder="1" applyProtection="1">
      <protection hidden="1"/>
    </xf>
    <xf numFmtId="0" fontId="17" fillId="0" borderId="13" xfId="0" applyFont="1" applyBorder="1" applyProtection="1">
      <protection hidden="1"/>
    </xf>
    <xf numFmtId="0" fontId="14" fillId="0" borderId="6" xfId="0" applyFont="1" applyBorder="1" applyProtection="1">
      <protection hidden="1"/>
    </xf>
    <xf numFmtId="0" fontId="14" fillId="0" borderId="8" xfId="0" applyFont="1" applyBorder="1" applyProtection="1">
      <protection hidden="1"/>
    </xf>
    <xf numFmtId="0" fontId="64" fillId="0" borderId="0" xfId="0" applyFont="1" applyProtection="1">
      <protection hidden="1"/>
    </xf>
    <xf numFmtId="0" fontId="7" fillId="13" borderId="12" xfId="17" applyNumberFormat="1" applyFont="1" applyFill="1" applyBorder="1" applyAlignment="1" applyProtection="1">
      <alignment horizontal="center"/>
      <protection hidden="1"/>
    </xf>
    <xf numFmtId="0" fontId="6" fillId="0" borderId="0" xfId="0" applyFont="1" applyAlignment="1" applyProtection="1">
      <protection hidden="1"/>
    </xf>
    <xf numFmtId="170" fontId="6" fillId="0" borderId="19" xfId="0" applyNumberFormat="1" applyFont="1" applyBorder="1" applyProtection="1">
      <protection hidden="1"/>
    </xf>
    <xf numFmtId="38" fontId="6" fillId="0" borderId="12" xfId="16" applyNumberFormat="1" applyFont="1" applyFill="1" applyBorder="1" applyProtection="1">
      <protection hidden="1"/>
    </xf>
    <xf numFmtId="2" fontId="6" fillId="0" borderId="14" xfId="0" applyNumberFormat="1" applyFont="1" applyFill="1" applyBorder="1" applyProtection="1">
      <protection hidden="1"/>
    </xf>
    <xf numFmtId="2" fontId="6" fillId="13" borderId="10" xfId="0" applyNumberFormat="1" applyFont="1" applyFill="1" applyBorder="1" applyAlignment="1" applyProtection="1">
      <alignment horizontal="center"/>
      <protection hidden="1"/>
    </xf>
    <xf numFmtId="2" fontId="6" fillId="13" borderId="13" xfId="0" applyNumberFormat="1" applyFont="1" applyFill="1" applyBorder="1" applyAlignment="1" applyProtection="1">
      <alignment horizontal="center"/>
      <protection hidden="1"/>
    </xf>
    <xf numFmtId="170" fontId="7" fillId="13" borderId="14" xfId="0" applyNumberFormat="1" applyFont="1" applyFill="1" applyBorder="1" applyAlignment="1" applyProtection="1">
      <alignment horizontal="right"/>
      <protection hidden="1"/>
    </xf>
    <xf numFmtId="38" fontId="7" fillId="13" borderId="9" xfId="16" applyNumberFormat="1" applyFont="1" applyFill="1" applyBorder="1" applyAlignment="1" applyProtection="1">
      <alignment horizontal="right"/>
      <protection hidden="1"/>
    </xf>
    <xf numFmtId="2" fontId="7" fillId="0" borderId="4" xfId="0" applyNumberFormat="1" applyFont="1" applyBorder="1" applyAlignment="1" applyProtection="1">
      <alignment horizontal="center"/>
      <protection hidden="1"/>
    </xf>
    <xf numFmtId="0" fontId="7" fillId="0" borderId="12" xfId="0" applyFont="1" applyBorder="1" applyProtection="1">
      <protection hidden="1"/>
    </xf>
    <xf numFmtId="0" fontId="6" fillId="0" borderId="13" xfId="0" applyFont="1" applyBorder="1" applyAlignment="1" applyProtection="1">
      <alignment horizontal="center"/>
      <protection hidden="1"/>
    </xf>
    <xf numFmtId="170" fontId="43" fillId="13" borderId="0" xfId="0" applyNumberFormat="1" applyFont="1" applyFill="1" applyBorder="1" applyAlignment="1" applyProtection="1">
      <alignment horizontal="right"/>
      <protection hidden="1"/>
    </xf>
    <xf numFmtId="2" fontId="6" fillId="13" borderId="9" xfId="0" applyNumberFormat="1" applyFont="1" applyFill="1" applyBorder="1" applyAlignment="1" applyProtection="1">
      <alignment horizontal="center"/>
      <protection hidden="1"/>
    </xf>
    <xf numFmtId="38" fontId="6" fillId="13" borderId="13" xfId="16" applyNumberFormat="1" applyFont="1" applyFill="1" applyBorder="1" applyAlignment="1" applyProtection="1">
      <alignment horizontal="right"/>
      <protection hidden="1"/>
    </xf>
    <xf numFmtId="170" fontId="7" fillId="0" borderId="6" xfId="0" applyNumberFormat="1" applyFont="1" applyBorder="1" applyAlignment="1" applyProtection="1">
      <alignment horizontal="left"/>
      <protection hidden="1"/>
    </xf>
    <xf numFmtId="170" fontId="6" fillId="0" borderId="7" xfId="0" applyNumberFormat="1" applyFont="1" applyBorder="1" applyAlignment="1" applyProtection="1">
      <alignment horizontal="left"/>
      <protection hidden="1"/>
    </xf>
    <xf numFmtId="170" fontId="6" fillId="13" borderId="8" xfId="0" applyNumberFormat="1" applyFont="1" applyFill="1" applyBorder="1" applyAlignment="1" applyProtection="1">
      <alignment horizontal="right"/>
      <protection hidden="1"/>
    </xf>
    <xf numFmtId="38" fontId="7" fillId="13" borderId="10" xfId="16" applyNumberFormat="1" applyFont="1" applyFill="1" applyBorder="1" applyAlignment="1" applyProtection="1">
      <alignment horizontal="right"/>
      <protection hidden="1"/>
    </xf>
    <xf numFmtId="2" fontId="6" fillId="13" borderId="11" xfId="0" applyNumberFormat="1" applyFont="1" applyFill="1" applyBorder="1" applyAlignment="1" applyProtection="1">
      <alignment horizontal="center"/>
      <protection hidden="1"/>
    </xf>
    <xf numFmtId="0" fontId="7" fillId="0" borderId="14" xfId="0" applyFont="1" applyBorder="1" applyProtection="1">
      <protection hidden="1"/>
    </xf>
    <xf numFmtId="38" fontId="7" fillId="0" borderId="2" xfId="16" applyNumberFormat="1" applyFont="1" applyBorder="1" applyProtection="1">
      <protection hidden="1"/>
    </xf>
    <xf numFmtId="2" fontId="6" fillId="13" borderId="4" xfId="0" applyNumberFormat="1" applyFont="1" applyFill="1" applyBorder="1" applyAlignment="1" applyProtection="1">
      <alignment horizontal="center"/>
      <protection hidden="1"/>
    </xf>
    <xf numFmtId="2" fontId="6" fillId="13" borderId="5" xfId="0" applyNumberFormat="1" applyFont="1" applyFill="1" applyBorder="1" applyAlignment="1" applyProtection="1">
      <alignment horizontal="center"/>
      <protection hidden="1"/>
    </xf>
    <xf numFmtId="38" fontId="6" fillId="0" borderId="9" xfId="0" applyNumberFormat="1" applyFont="1" applyBorder="1" applyProtection="1">
      <protection hidden="1"/>
    </xf>
    <xf numFmtId="38" fontId="6" fillId="0" borderId="11" xfId="0" applyNumberFormat="1" applyFont="1" applyBorder="1" applyProtection="1">
      <protection hidden="1"/>
    </xf>
    <xf numFmtId="38" fontId="6" fillId="0" borderId="10" xfId="0" applyNumberFormat="1" applyFont="1" applyBorder="1" applyProtection="1">
      <protection hidden="1"/>
    </xf>
    <xf numFmtId="38" fontId="7" fillId="0" borderId="12" xfId="16" applyNumberFormat="1" applyFont="1" applyBorder="1" applyProtection="1">
      <protection hidden="1"/>
    </xf>
    <xf numFmtId="38" fontId="7" fillId="0" borderId="19" xfId="16" applyNumberFormat="1" applyFont="1" applyBorder="1" applyProtection="1">
      <protection hidden="1"/>
    </xf>
    <xf numFmtId="38" fontId="7" fillId="0" borderId="14" xfId="16" applyNumberFormat="1" applyFont="1" applyBorder="1" applyProtection="1">
      <protection hidden="1"/>
    </xf>
    <xf numFmtId="0" fontId="28" fillId="0" borderId="6" xfId="0" applyFont="1" applyBorder="1" applyProtection="1">
      <protection hidden="1"/>
    </xf>
    <xf numFmtId="0" fontId="28" fillId="0" borderId="7" xfId="0" applyFont="1" applyBorder="1" applyProtection="1">
      <protection hidden="1"/>
    </xf>
    <xf numFmtId="38" fontId="28" fillId="0" borderId="13" xfId="0" applyNumberFormat="1" applyFont="1" applyBorder="1" applyProtection="1">
      <protection hidden="1"/>
    </xf>
    <xf numFmtId="0" fontId="6" fillId="0" borderId="79" xfId="0" applyFont="1" applyBorder="1" applyProtection="1">
      <protection hidden="1"/>
    </xf>
    <xf numFmtId="0" fontId="6" fillId="0" borderId="38" xfId="0" applyFont="1" applyBorder="1" applyProtection="1">
      <protection hidden="1"/>
    </xf>
    <xf numFmtId="0" fontId="6" fillId="0" borderId="80" xfId="0" applyFont="1" applyBorder="1" applyAlignment="1" applyProtection="1">
      <alignment horizontal="center"/>
      <protection hidden="1"/>
    </xf>
    <xf numFmtId="0" fontId="6" fillId="0" borderId="81" xfId="0" applyFont="1" applyBorder="1" applyAlignment="1" applyProtection="1">
      <alignment horizontal="center"/>
      <protection hidden="1"/>
    </xf>
    <xf numFmtId="0" fontId="6" fillId="0" borderId="76" xfId="0" applyFont="1" applyBorder="1" applyProtection="1">
      <protection hidden="1"/>
    </xf>
    <xf numFmtId="0" fontId="6" fillId="0" borderId="77" xfId="0" applyFont="1" applyBorder="1" applyProtection="1">
      <protection hidden="1"/>
    </xf>
    <xf numFmtId="0" fontId="6" fillId="0" borderId="82" xfId="0" applyFont="1" applyBorder="1" applyProtection="1">
      <protection hidden="1"/>
    </xf>
    <xf numFmtId="0" fontId="6" fillId="0" borderId="83" xfId="0" applyFont="1" applyBorder="1" applyProtection="1">
      <protection hidden="1"/>
    </xf>
    <xf numFmtId="0" fontId="6" fillId="0" borderId="84" xfId="0" applyFont="1" applyBorder="1" applyProtection="1">
      <protection hidden="1"/>
    </xf>
    <xf numFmtId="0" fontId="6" fillId="0" borderId="85" xfId="0" applyFont="1" applyBorder="1" applyProtection="1">
      <protection hidden="1"/>
    </xf>
    <xf numFmtId="0" fontId="6" fillId="0" borderId="86" xfId="0" applyFont="1" applyBorder="1" applyProtection="1">
      <protection hidden="1"/>
    </xf>
    <xf numFmtId="0" fontId="7" fillId="0" borderId="87" xfId="0" applyFont="1" applyBorder="1" applyProtection="1">
      <protection hidden="1"/>
    </xf>
    <xf numFmtId="0" fontId="7" fillId="0" borderId="13" xfId="0" applyFont="1" applyBorder="1" applyProtection="1">
      <protection hidden="1"/>
    </xf>
    <xf numFmtId="0" fontId="7" fillId="0" borderId="46" xfId="0" applyFont="1" applyBorder="1" applyProtection="1">
      <protection hidden="1"/>
    </xf>
    <xf numFmtId="0" fontId="6" fillId="0" borderId="88" xfId="0" applyFont="1" applyBorder="1" applyProtection="1">
      <protection hidden="1"/>
    </xf>
    <xf numFmtId="1" fontId="7" fillId="0" borderId="61" xfId="0" applyNumberFormat="1" applyFont="1" applyBorder="1" applyProtection="1">
      <protection hidden="1"/>
    </xf>
    <xf numFmtId="38" fontId="28" fillId="0" borderId="42" xfId="16" applyNumberFormat="1" applyFont="1" applyBorder="1" applyProtection="1">
      <protection hidden="1"/>
    </xf>
    <xf numFmtId="38" fontId="6" fillId="0" borderId="19" xfId="0" applyNumberFormat="1" applyFont="1" applyBorder="1" applyAlignment="1" applyProtection="1">
      <alignment horizontal="center"/>
      <protection hidden="1"/>
    </xf>
    <xf numFmtId="38" fontId="6" fillId="0" borderId="7" xfId="0" applyNumberFormat="1" applyFont="1" applyBorder="1" applyAlignment="1" applyProtection="1">
      <alignment horizontal="center"/>
      <protection hidden="1"/>
    </xf>
    <xf numFmtId="0" fontId="16" fillId="0" borderId="0" xfId="0" applyFont="1" applyAlignment="1" applyProtection="1">
      <protection hidden="1"/>
    </xf>
    <xf numFmtId="0" fontId="20" fillId="0" borderId="0" xfId="20" applyFont="1" applyFill="1" applyAlignment="1" applyProtection="1">
      <alignment horizontal="center" vertical="center"/>
      <protection hidden="1"/>
    </xf>
    <xf numFmtId="0" fontId="20" fillId="0" borderId="0" xfId="20" applyFont="1" applyFill="1" applyProtection="1">
      <protection hidden="1"/>
    </xf>
    <xf numFmtId="0" fontId="14" fillId="0" borderId="0" xfId="20" applyFont="1" applyFill="1" applyProtection="1">
      <protection hidden="1"/>
    </xf>
    <xf numFmtId="17" fontId="16" fillId="0" borderId="0" xfId="20" applyNumberFormat="1" applyFont="1" applyFill="1" applyAlignment="1" applyProtection="1">
      <alignment horizontal="center"/>
      <protection hidden="1"/>
    </xf>
    <xf numFmtId="0" fontId="16" fillId="0" borderId="0" xfId="20" applyFont="1" applyFill="1" applyAlignment="1" applyProtection="1">
      <alignment horizontal="center"/>
      <protection hidden="1"/>
    </xf>
    <xf numFmtId="0" fontId="17" fillId="0" borderId="0" xfId="20" applyFont="1" applyFill="1" applyProtection="1">
      <protection hidden="1"/>
    </xf>
    <xf numFmtId="0" fontId="17" fillId="0" borderId="0" xfId="20" applyFont="1" applyFill="1" applyAlignment="1" applyProtection="1">
      <alignment horizontal="center" vertical="center"/>
      <protection hidden="1"/>
    </xf>
    <xf numFmtId="0" fontId="17" fillId="0" borderId="0" xfId="20" applyFont="1" applyFill="1" applyAlignment="1" applyProtection="1">
      <alignment horizontal="left" vertical="center"/>
      <protection hidden="1"/>
    </xf>
    <xf numFmtId="0" fontId="14" fillId="0" borderId="3" xfId="20" applyFont="1" applyFill="1" applyBorder="1" applyProtection="1">
      <protection hidden="1"/>
    </xf>
    <xf numFmtId="9" fontId="14" fillId="0" borderId="3" xfId="17" quotePrefix="1" applyFont="1" applyFill="1" applyBorder="1" applyAlignment="1" applyProtection="1">
      <alignment horizontal="center"/>
      <protection hidden="1"/>
    </xf>
    <xf numFmtId="0" fontId="14" fillId="0" borderId="4" xfId="20" applyFont="1" applyFill="1" applyBorder="1" applyProtection="1">
      <protection hidden="1"/>
    </xf>
    <xf numFmtId="0" fontId="14" fillId="0" borderId="0" xfId="20" applyFont="1" applyFill="1" applyBorder="1" applyProtection="1">
      <protection hidden="1"/>
    </xf>
    <xf numFmtId="9" fontId="14" fillId="0" borderId="0" xfId="17" quotePrefix="1" applyFont="1" applyFill="1" applyBorder="1" applyAlignment="1" applyProtection="1">
      <alignment horizontal="center"/>
      <protection hidden="1"/>
    </xf>
    <xf numFmtId="0" fontId="14" fillId="0" borderId="5" xfId="20" applyFont="1" applyFill="1" applyBorder="1" applyProtection="1">
      <protection hidden="1"/>
    </xf>
    <xf numFmtId="9" fontId="17" fillId="0" borderId="3" xfId="17" quotePrefix="1" applyFont="1" applyFill="1" applyBorder="1" applyAlignment="1" applyProtection="1">
      <alignment horizontal="right"/>
      <protection hidden="1"/>
    </xf>
    <xf numFmtId="0" fontId="14" fillId="0" borderId="7" xfId="20" applyFont="1" applyFill="1" applyBorder="1" applyProtection="1">
      <protection hidden="1"/>
    </xf>
    <xf numFmtId="9" fontId="14" fillId="0" borderId="7" xfId="17" quotePrefix="1" applyFont="1" applyFill="1" applyBorder="1" applyAlignment="1" applyProtection="1">
      <alignment horizontal="center"/>
      <protection hidden="1"/>
    </xf>
    <xf numFmtId="0" fontId="14" fillId="0" borderId="8" xfId="20" applyFont="1" applyFill="1" applyBorder="1" applyProtection="1">
      <protection hidden="1"/>
    </xf>
    <xf numFmtId="9" fontId="14" fillId="0" borderId="0" xfId="17" quotePrefix="1" applyFont="1" applyFill="1" applyAlignment="1" applyProtection="1">
      <alignment horizontal="center"/>
      <protection hidden="1"/>
    </xf>
    <xf numFmtId="9" fontId="17" fillId="0" borderId="0" xfId="17" applyFont="1" applyFill="1" applyAlignment="1" applyProtection="1">
      <alignment horizontal="center" vertical="center"/>
      <protection hidden="1"/>
    </xf>
    <xf numFmtId="17" fontId="17" fillId="0" borderId="7" xfId="20" applyNumberFormat="1" applyFont="1" applyFill="1" applyBorder="1" applyAlignment="1" applyProtection="1">
      <alignment horizontal="left"/>
      <protection hidden="1"/>
    </xf>
    <xf numFmtId="0" fontId="17" fillId="0" borderId="13" xfId="20" applyFont="1" applyFill="1" applyBorder="1" applyAlignment="1" applyProtection="1">
      <alignment horizontal="center" vertical="center"/>
      <protection hidden="1"/>
    </xf>
    <xf numFmtId="0" fontId="17" fillId="0" borderId="13" xfId="20" applyFont="1" applyFill="1" applyBorder="1" applyAlignment="1" applyProtection="1">
      <alignment horizontal="right"/>
      <protection hidden="1"/>
    </xf>
    <xf numFmtId="176" fontId="14" fillId="10" borderId="13" xfId="20" applyNumberFormat="1" applyFont="1" applyFill="1" applyBorder="1" applyAlignment="1" applyProtection="1">
      <alignment horizontal="center"/>
      <protection hidden="1"/>
    </xf>
    <xf numFmtId="176" fontId="14" fillId="0" borderId="13" xfId="20" applyNumberFormat="1" applyFont="1" applyFill="1" applyBorder="1" applyAlignment="1" applyProtection="1">
      <alignment horizontal="center"/>
      <protection hidden="1"/>
    </xf>
    <xf numFmtId="175" fontId="14" fillId="0" borderId="89" xfId="20" applyNumberFormat="1" applyFont="1" applyFill="1" applyBorder="1" applyAlignment="1" applyProtection="1">
      <alignment horizontal="center"/>
      <protection hidden="1"/>
    </xf>
    <xf numFmtId="0" fontId="17" fillId="0" borderId="13" xfId="20" applyFont="1" applyFill="1" applyBorder="1" applyProtection="1">
      <protection hidden="1"/>
    </xf>
    <xf numFmtId="38" fontId="17" fillId="0" borderId="13" xfId="16" applyNumberFormat="1" applyFont="1" applyFill="1" applyBorder="1" applyProtection="1">
      <protection hidden="1"/>
    </xf>
    <xf numFmtId="3" fontId="17" fillId="0" borderId="83" xfId="20" applyNumberFormat="1" applyFont="1" applyFill="1" applyBorder="1" applyProtection="1">
      <protection hidden="1"/>
    </xf>
    <xf numFmtId="0" fontId="38" fillId="0" borderId="0" xfId="20" applyFont="1" applyFill="1" applyProtection="1">
      <protection hidden="1"/>
    </xf>
    <xf numFmtId="0" fontId="14" fillId="0" borderId="13" xfId="20" applyFont="1" applyFill="1" applyBorder="1" applyProtection="1">
      <protection hidden="1"/>
    </xf>
    <xf numFmtId="0" fontId="14" fillId="0" borderId="13" xfId="20" applyFont="1" applyFill="1" applyBorder="1" applyAlignment="1" applyProtection="1">
      <alignment horizontal="center" vertical="center"/>
      <protection hidden="1"/>
    </xf>
    <xf numFmtId="38" fontId="14" fillId="0" borderId="13" xfId="16" applyNumberFormat="1" applyFont="1" applyFill="1" applyBorder="1" applyProtection="1">
      <protection hidden="1"/>
    </xf>
    <xf numFmtId="3" fontId="14" fillId="0" borderId="13" xfId="20" applyNumberFormat="1" applyFont="1" applyFill="1" applyBorder="1" applyProtection="1">
      <protection hidden="1"/>
    </xf>
    <xf numFmtId="3" fontId="14" fillId="0" borderId="90" xfId="20" applyNumberFormat="1" applyFont="1" applyFill="1" applyBorder="1" applyProtection="1">
      <protection hidden="1"/>
    </xf>
    <xf numFmtId="0" fontId="14" fillId="0" borderId="0" xfId="20" quotePrefix="1" applyFont="1" applyFill="1" applyBorder="1" applyProtection="1">
      <protection hidden="1"/>
    </xf>
    <xf numFmtId="0" fontId="14" fillId="0" borderId="0" xfId="20" quotePrefix="1" applyFont="1" applyFill="1" applyBorder="1" applyAlignment="1" applyProtection="1">
      <alignment horizontal="center" vertical="center"/>
      <protection hidden="1"/>
    </xf>
    <xf numFmtId="38" fontId="14" fillId="0" borderId="0" xfId="16" quotePrefix="1" applyNumberFormat="1" applyFont="1" applyFill="1" applyBorder="1" applyProtection="1">
      <protection hidden="1"/>
    </xf>
    <xf numFmtId="0" fontId="14" fillId="0" borderId="3" xfId="20" quotePrefix="1" applyFont="1" applyFill="1" applyBorder="1" applyProtection="1">
      <protection hidden="1"/>
    </xf>
    <xf numFmtId="0" fontId="17" fillId="0" borderId="7" xfId="20" applyFont="1" applyFill="1" applyBorder="1" applyProtection="1">
      <protection hidden="1"/>
    </xf>
    <xf numFmtId="0" fontId="17" fillId="0" borderId="7" xfId="20" applyFont="1" applyFill="1" applyBorder="1" applyAlignment="1" applyProtection="1">
      <alignment horizontal="center" vertical="center"/>
      <protection hidden="1"/>
    </xf>
    <xf numFmtId="38" fontId="17" fillId="0" borderId="7" xfId="16" applyNumberFormat="1" applyFont="1" applyFill="1" applyBorder="1" applyProtection="1">
      <protection hidden="1"/>
    </xf>
    <xf numFmtId="3" fontId="17" fillId="0" borderId="7" xfId="20" applyNumberFormat="1" applyFont="1" applyFill="1" applyBorder="1" applyProtection="1">
      <protection hidden="1"/>
    </xf>
    <xf numFmtId="0" fontId="14" fillId="0" borderId="10" xfId="20" applyFont="1" applyFill="1" applyBorder="1" applyProtection="1">
      <protection hidden="1"/>
    </xf>
    <xf numFmtId="0" fontId="14" fillId="0" borderId="10" xfId="20" applyFont="1" applyFill="1" applyBorder="1" applyAlignment="1" applyProtection="1">
      <alignment horizontal="center" vertical="center"/>
      <protection hidden="1"/>
    </xf>
    <xf numFmtId="38" fontId="14" fillId="0" borderId="10" xfId="16" applyNumberFormat="1" applyFont="1" applyFill="1" applyBorder="1" applyProtection="1">
      <protection hidden="1"/>
    </xf>
    <xf numFmtId="3" fontId="14" fillId="0" borderId="10" xfId="20" applyNumberFormat="1" applyFont="1" applyFill="1" applyBorder="1" applyProtection="1">
      <protection hidden="1"/>
    </xf>
    <xf numFmtId="3" fontId="14" fillId="0" borderId="91" xfId="20" applyNumberFormat="1" applyFont="1" applyFill="1" applyBorder="1" applyProtection="1">
      <protection hidden="1"/>
    </xf>
    <xf numFmtId="3" fontId="14" fillId="0" borderId="83" xfId="20" applyNumberFormat="1" applyFont="1" applyFill="1" applyBorder="1" applyProtection="1">
      <protection hidden="1"/>
    </xf>
    <xf numFmtId="3" fontId="14" fillId="0" borderId="12" xfId="20" applyNumberFormat="1" applyFont="1" applyFill="1" applyBorder="1" applyProtection="1">
      <protection hidden="1"/>
    </xf>
    <xf numFmtId="0" fontId="17" fillId="0" borderId="18" xfId="20" applyFont="1" applyFill="1" applyBorder="1" applyProtection="1">
      <protection hidden="1"/>
    </xf>
    <xf numFmtId="0" fontId="17" fillId="0" borderId="18" xfId="20" applyFont="1" applyFill="1" applyBorder="1" applyAlignment="1" applyProtection="1">
      <alignment horizontal="center" vertical="center"/>
      <protection hidden="1"/>
    </xf>
    <xf numFmtId="38" fontId="17" fillId="0" borderId="18" xfId="16" applyNumberFormat="1" applyFont="1" applyFill="1" applyBorder="1" applyProtection="1">
      <protection hidden="1"/>
    </xf>
    <xf numFmtId="3" fontId="17" fillId="0" borderId="18" xfId="20" applyNumberFormat="1" applyFont="1" applyFill="1" applyBorder="1" applyProtection="1">
      <protection hidden="1"/>
    </xf>
    <xf numFmtId="3" fontId="17" fillId="0" borderId="92" xfId="20" applyNumberFormat="1" applyFont="1" applyFill="1" applyBorder="1" applyProtection="1">
      <protection hidden="1"/>
    </xf>
    <xf numFmtId="0" fontId="14" fillId="0" borderId="0" xfId="20" applyFont="1" applyFill="1" applyBorder="1" applyAlignment="1" applyProtection="1">
      <alignment horizontal="center" vertical="center"/>
      <protection hidden="1"/>
    </xf>
    <xf numFmtId="38" fontId="14" fillId="0" borderId="0" xfId="16" applyNumberFormat="1" applyFont="1" applyFill="1" applyBorder="1" applyProtection="1">
      <protection hidden="1"/>
    </xf>
    <xf numFmtId="3" fontId="14" fillId="0" borderId="0" xfId="20" applyNumberFormat="1" applyFont="1" applyFill="1" applyBorder="1" applyProtection="1">
      <protection hidden="1"/>
    </xf>
    <xf numFmtId="3" fontId="14" fillId="0" borderId="7" xfId="20" applyNumberFormat="1" applyFont="1" applyFill="1" applyBorder="1" applyProtection="1">
      <protection hidden="1"/>
    </xf>
    <xf numFmtId="0" fontId="22" fillId="0" borderId="0" xfId="20" applyFont="1" applyFill="1" applyProtection="1">
      <protection hidden="1"/>
    </xf>
    <xf numFmtId="0" fontId="14" fillId="0" borderId="13" xfId="20" applyFont="1" applyFill="1" applyBorder="1" applyAlignment="1" applyProtection="1">
      <alignment vertical="center" wrapText="1"/>
      <protection hidden="1"/>
    </xf>
    <xf numFmtId="0" fontId="14" fillId="0" borderId="17" xfId="20" applyFont="1" applyFill="1" applyBorder="1" applyProtection="1">
      <protection hidden="1"/>
    </xf>
    <xf numFmtId="0" fontId="14" fillId="0" borderId="17" xfId="20" applyFont="1" applyFill="1" applyBorder="1" applyAlignment="1" applyProtection="1">
      <alignment horizontal="center" vertical="center"/>
      <protection hidden="1"/>
    </xf>
    <xf numFmtId="38" fontId="14" fillId="0" borderId="17" xfId="16" applyNumberFormat="1" applyFont="1" applyFill="1" applyBorder="1" applyProtection="1">
      <protection hidden="1"/>
    </xf>
    <xf numFmtId="3" fontId="14" fillId="0" borderId="93" xfId="20" applyNumberFormat="1" applyFont="1" applyFill="1" applyBorder="1" applyProtection="1">
      <protection hidden="1"/>
    </xf>
    <xf numFmtId="0" fontId="17" fillId="0" borderId="16" xfId="20" applyFont="1" applyFill="1" applyBorder="1" applyProtection="1">
      <protection hidden="1"/>
    </xf>
    <xf numFmtId="0" fontId="17" fillId="0" borderId="16" xfId="20" applyFont="1" applyFill="1" applyBorder="1" applyAlignment="1" applyProtection="1">
      <alignment horizontal="center" vertical="center"/>
      <protection hidden="1"/>
    </xf>
    <xf numFmtId="38" fontId="17" fillId="0" borderId="16" xfId="16" applyNumberFormat="1" applyFont="1" applyFill="1" applyBorder="1" applyProtection="1">
      <protection hidden="1"/>
    </xf>
    <xf numFmtId="0" fontId="14" fillId="0" borderId="94" xfId="20" applyFont="1" applyFill="1" applyBorder="1" applyAlignment="1" applyProtection="1">
      <alignment wrapText="1"/>
      <protection hidden="1"/>
    </xf>
    <xf numFmtId="0" fontId="17" fillId="0" borderId="94" xfId="20" applyFont="1" applyFill="1" applyBorder="1" applyAlignment="1" applyProtection="1">
      <alignment horizontal="center" vertical="center" wrapText="1"/>
      <protection hidden="1"/>
    </xf>
    <xf numFmtId="38" fontId="17" fillId="0" borderId="94" xfId="16" applyNumberFormat="1" applyFont="1" applyFill="1" applyBorder="1" applyAlignment="1" applyProtection="1">
      <alignment wrapText="1"/>
      <protection hidden="1"/>
    </xf>
    <xf numFmtId="3" fontId="14" fillId="0" borderId="94" xfId="20" applyNumberFormat="1" applyFont="1" applyFill="1" applyBorder="1" applyProtection="1">
      <protection hidden="1"/>
    </xf>
    <xf numFmtId="3" fontId="14" fillId="0" borderId="95" xfId="20" applyNumberFormat="1" applyFont="1" applyFill="1" applyBorder="1" applyProtection="1">
      <protection hidden="1"/>
    </xf>
    <xf numFmtId="0" fontId="14" fillId="0" borderId="0" xfId="20" applyFont="1" applyFill="1" applyBorder="1" applyAlignment="1" applyProtection="1">
      <alignment wrapText="1"/>
      <protection hidden="1"/>
    </xf>
    <xf numFmtId="0" fontId="17" fillId="0" borderId="0" xfId="20" applyFont="1" applyFill="1" applyBorder="1" applyAlignment="1" applyProtection="1">
      <alignment horizontal="center" vertical="center" wrapText="1"/>
      <protection hidden="1"/>
    </xf>
    <xf numFmtId="38" fontId="17" fillId="0" borderId="0" xfId="16" applyNumberFormat="1" applyFont="1" applyFill="1" applyBorder="1" applyAlignment="1" applyProtection="1">
      <alignment wrapText="1"/>
      <protection hidden="1"/>
    </xf>
    <xf numFmtId="173" fontId="17" fillId="0" borderId="13" xfId="20" applyNumberFormat="1" applyFont="1" applyFill="1" applyBorder="1" applyProtection="1">
      <protection hidden="1"/>
    </xf>
    <xf numFmtId="173" fontId="17" fillId="0" borderId="83" xfId="20" applyNumberFormat="1" applyFont="1" applyFill="1" applyBorder="1" applyProtection="1">
      <protection hidden="1"/>
    </xf>
    <xf numFmtId="0" fontId="17" fillId="0" borderId="9" xfId="20" applyFont="1" applyFill="1" applyBorder="1" applyProtection="1">
      <protection hidden="1"/>
    </xf>
    <xf numFmtId="0" fontId="17" fillId="0" borderId="9" xfId="20" applyFont="1" applyFill="1" applyBorder="1" applyAlignment="1" applyProtection="1">
      <alignment horizontal="center" vertical="center"/>
      <protection hidden="1"/>
    </xf>
    <xf numFmtId="38" fontId="17" fillId="0" borderId="9" xfId="16" applyNumberFormat="1" applyFont="1" applyFill="1" applyBorder="1" applyProtection="1">
      <protection hidden="1"/>
    </xf>
    <xf numFmtId="173" fontId="17" fillId="0" borderId="9" xfId="20" applyNumberFormat="1" applyFont="1" applyFill="1" applyBorder="1" applyProtection="1">
      <protection hidden="1"/>
    </xf>
    <xf numFmtId="173" fontId="17" fillId="0" borderId="2" xfId="20" applyNumberFormat="1" applyFont="1" applyFill="1" applyBorder="1" applyProtection="1">
      <protection hidden="1"/>
    </xf>
    <xf numFmtId="3" fontId="17" fillId="0" borderId="96" xfId="20" applyNumberFormat="1" applyFont="1" applyFill="1" applyBorder="1" applyProtection="1">
      <protection hidden="1"/>
    </xf>
    <xf numFmtId="0" fontId="17" fillId="0" borderId="19" xfId="20" applyFont="1" applyFill="1" applyBorder="1" applyProtection="1">
      <protection hidden="1"/>
    </xf>
    <xf numFmtId="0" fontId="17" fillId="0" borderId="19" xfId="20" applyFont="1" applyFill="1" applyBorder="1" applyAlignment="1" applyProtection="1">
      <alignment horizontal="center" vertical="center"/>
      <protection hidden="1"/>
    </xf>
    <xf numFmtId="38" fontId="17" fillId="0" borderId="19" xfId="16" applyNumberFormat="1" applyFont="1" applyFill="1" applyBorder="1" applyProtection="1">
      <protection hidden="1"/>
    </xf>
    <xf numFmtId="173" fontId="17" fillId="0" borderId="19" xfId="20" applyNumberFormat="1" applyFont="1" applyFill="1" applyBorder="1" applyProtection="1">
      <protection hidden="1"/>
    </xf>
    <xf numFmtId="3" fontId="17" fillId="0" borderId="0" xfId="20" applyNumberFormat="1" applyFont="1" applyFill="1" applyBorder="1" applyProtection="1">
      <protection hidden="1"/>
    </xf>
    <xf numFmtId="0" fontId="17" fillId="0" borderId="10" xfId="20" applyFont="1" applyFill="1" applyBorder="1" applyProtection="1">
      <protection hidden="1"/>
    </xf>
    <xf numFmtId="0" fontId="6" fillId="0" borderId="10" xfId="20" applyFont="1" applyFill="1" applyBorder="1" applyAlignment="1" applyProtection="1">
      <alignment horizontal="center" vertical="center"/>
      <protection hidden="1"/>
    </xf>
    <xf numFmtId="0" fontId="6" fillId="0" borderId="0" xfId="20" applyFont="1" applyFill="1" applyProtection="1">
      <protection hidden="1"/>
    </xf>
    <xf numFmtId="0" fontId="6" fillId="0" borderId="0" xfId="20" applyFont="1" applyFill="1" applyAlignment="1" applyProtection="1">
      <alignment horizontal="center" vertical="center"/>
      <protection hidden="1"/>
    </xf>
    <xf numFmtId="0" fontId="20" fillId="0" borderId="0" xfId="20" applyFont="1" applyFill="1" applyAlignment="1" applyProtection="1">
      <alignment horizontal="center"/>
      <protection hidden="1"/>
    </xf>
    <xf numFmtId="0" fontId="17" fillId="0" borderId="0" xfId="20" applyFont="1" applyFill="1" applyAlignment="1" applyProtection="1">
      <alignment horizontal="center"/>
      <protection hidden="1"/>
    </xf>
    <xf numFmtId="0" fontId="17" fillId="0" borderId="0" xfId="20" applyFont="1" applyFill="1" applyAlignment="1" applyProtection="1">
      <alignment horizontal="left"/>
      <protection hidden="1"/>
    </xf>
    <xf numFmtId="9" fontId="14" fillId="0" borderId="7" xfId="20" applyNumberFormat="1" applyFont="1" applyFill="1" applyBorder="1" applyAlignment="1" applyProtection="1">
      <alignment horizontal="center"/>
      <protection hidden="1"/>
    </xf>
    <xf numFmtId="9" fontId="14" fillId="0" borderId="9" xfId="20" applyNumberFormat="1" applyFont="1" applyFill="1" applyBorder="1" applyAlignment="1" applyProtection="1">
      <alignment horizontal="center"/>
      <protection hidden="1"/>
    </xf>
    <xf numFmtId="9" fontId="14" fillId="0" borderId="11" xfId="20" applyNumberFormat="1" applyFont="1" applyFill="1" applyBorder="1" applyAlignment="1" applyProtection="1">
      <alignment horizontal="center"/>
      <protection hidden="1"/>
    </xf>
    <xf numFmtId="9" fontId="14" fillId="0" borderId="10" xfId="20" applyNumberFormat="1" applyFont="1" applyFill="1" applyBorder="1" applyAlignment="1" applyProtection="1">
      <alignment horizontal="center"/>
      <protection hidden="1"/>
    </xf>
    <xf numFmtId="9" fontId="17" fillId="0" borderId="0" xfId="17" applyFont="1" applyFill="1" applyAlignment="1" applyProtection="1">
      <alignment horizontal="center"/>
      <protection hidden="1"/>
    </xf>
    <xf numFmtId="0" fontId="17" fillId="0" borderId="13" xfId="20" applyFont="1" applyFill="1" applyBorder="1" applyAlignment="1" applyProtection="1">
      <alignment horizontal="center"/>
      <protection hidden="1"/>
    </xf>
    <xf numFmtId="176" fontId="14" fillId="0" borderId="12" xfId="20" applyNumberFormat="1" applyFont="1" applyFill="1" applyBorder="1" applyAlignment="1" applyProtection="1">
      <alignment horizontal="center"/>
      <protection hidden="1"/>
    </xf>
    <xf numFmtId="0" fontId="14" fillId="0" borderId="13" xfId="20" applyFont="1" applyFill="1" applyBorder="1" applyAlignment="1" applyProtection="1">
      <alignment horizontal="center"/>
      <protection hidden="1"/>
    </xf>
    <xf numFmtId="0" fontId="14" fillId="0" borderId="0" xfId="20" quotePrefix="1" applyFont="1" applyFill="1" applyBorder="1" applyAlignment="1" applyProtection="1">
      <alignment horizontal="center"/>
      <protection hidden="1"/>
    </xf>
    <xf numFmtId="0" fontId="17" fillId="0" borderId="7" xfId="20" applyFont="1" applyFill="1" applyBorder="1" applyAlignment="1" applyProtection="1">
      <alignment horizontal="center"/>
      <protection hidden="1"/>
    </xf>
    <xf numFmtId="0" fontId="14" fillId="0" borderId="10" xfId="20" applyFont="1" applyFill="1" applyBorder="1" applyAlignment="1" applyProtection="1">
      <alignment horizontal="center"/>
      <protection hidden="1"/>
    </xf>
    <xf numFmtId="3" fontId="14" fillId="0" borderId="6" xfId="20" applyNumberFormat="1" applyFont="1" applyFill="1" applyBorder="1" applyProtection="1">
      <protection hidden="1"/>
    </xf>
    <xf numFmtId="38" fontId="14" fillId="0" borderId="12" xfId="16" applyNumberFormat="1" applyFont="1" applyFill="1" applyBorder="1" applyProtection="1">
      <protection hidden="1"/>
    </xf>
    <xf numFmtId="0" fontId="17" fillId="0" borderId="18" xfId="20" applyFont="1" applyFill="1" applyBorder="1" applyAlignment="1" applyProtection="1">
      <alignment horizontal="center"/>
      <protection hidden="1"/>
    </xf>
    <xf numFmtId="3" fontId="17" fillId="0" borderId="97" xfId="20" applyNumberFormat="1" applyFont="1" applyFill="1" applyBorder="1" applyProtection="1">
      <protection hidden="1"/>
    </xf>
    <xf numFmtId="3" fontId="17" fillId="0" borderId="93" xfId="20" applyNumberFormat="1" applyFont="1" applyFill="1" applyBorder="1" applyProtection="1">
      <protection hidden="1"/>
    </xf>
    <xf numFmtId="0" fontId="14" fillId="0" borderId="0" xfId="20" applyFont="1" applyFill="1" applyBorder="1" applyAlignment="1" applyProtection="1">
      <alignment horizontal="center"/>
      <protection hidden="1"/>
    </xf>
    <xf numFmtId="0" fontId="14" fillId="0" borderId="13" xfId="20" applyFont="1" applyFill="1" applyBorder="1" applyAlignment="1" applyProtection="1">
      <alignment vertical="top" wrapText="1"/>
      <protection hidden="1"/>
    </xf>
    <xf numFmtId="0" fontId="14" fillId="0" borderId="17" xfId="20" applyFont="1" applyFill="1" applyBorder="1" applyAlignment="1" applyProtection="1">
      <alignment horizontal="center"/>
      <protection hidden="1"/>
    </xf>
    <xf numFmtId="0" fontId="17" fillId="0" borderId="16" xfId="20" applyFont="1" applyFill="1" applyBorder="1" applyAlignment="1" applyProtection="1">
      <alignment horizontal="center"/>
      <protection hidden="1"/>
    </xf>
    <xf numFmtId="0" fontId="14" fillId="0" borderId="11" xfId="20" applyFont="1" applyFill="1" applyBorder="1" applyAlignment="1" applyProtection="1">
      <alignment wrapText="1"/>
      <protection hidden="1"/>
    </xf>
    <xf numFmtId="0" fontId="17" fillId="0" borderId="11" xfId="20" applyFont="1" applyFill="1" applyBorder="1" applyAlignment="1" applyProtection="1">
      <alignment horizontal="center" wrapText="1"/>
      <protection hidden="1"/>
    </xf>
    <xf numFmtId="38" fontId="17" fillId="0" borderId="11" xfId="16" applyNumberFormat="1" applyFont="1" applyFill="1" applyBorder="1" applyAlignment="1" applyProtection="1">
      <alignment wrapText="1"/>
      <protection hidden="1"/>
    </xf>
    <xf numFmtId="3" fontId="14" fillId="0" borderId="11" xfId="20" applyNumberFormat="1" applyFont="1" applyFill="1" applyBorder="1" applyProtection="1">
      <protection hidden="1"/>
    </xf>
    <xf numFmtId="0" fontId="14" fillId="0" borderId="19" xfId="20" applyFont="1" applyFill="1" applyBorder="1" applyAlignment="1" applyProtection="1">
      <alignment wrapText="1"/>
      <protection hidden="1"/>
    </xf>
    <xf numFmtId="0" fontId="17" fillId="0" borderId="19" xfId="20" applyFont="1" applyFill="1" applyBorder="1" applyAlignment="1" applyProtection="1">
      <alignment horizontal="center" wrapText="1"/>
      <protection hidden="1"/>
    </xf>
    <xf numFmtId="38" fontId="17" fillId="0" borderId="19" xfId="16" applyNumberFormat="1" applyFont="1" applyFill="1" applyBorder="1" applyAlignment="1" applyProtection="1">
      <alignment wrapText="1"/>
      <protection hidden="1"/>
    </xf>
    <xf numFmtId="3" fontId="14" fillId="0" borderId="19" xfId="20" applyNumberFormat="1" applyFont="1" applyFill="1" applyBorder="1" applyProtection="1">
      <protection hidden="1"/>
    </xf>
    <xf numFmtId="0" fontId="17" fillId="0" borderId="10" xfId="20" applyFont="1" applyFill="1" applyBorder="1" applyAlignment="1" applyProtection="1">
      <alignment horizontal="center"/>
      <protection hidden="1"/>
    </xf>
    <xf numFmtId="38" fontId="17" fillId="0" borderId="10" xfId="16" applyNumberFormat="1" applyFont="1" applyFill="1" applyBorder="1" applyProtection="1">
      <protection hidden="1"/>
    </xf>
    <xf numFmtId="173" fontId="17" fillId="0" borderId="10" xfId="20" applyNumberFormat="1" applyFont="1" applyFill="1" applyBorder="1" applyProtection="1">
      <protection hidden="1"/>
    </xf>
    <xf numFmtId="173" fontId="17" fillId="0" borderId="6" xfId="20" applyNumberFormat="1" applyFont="1" applyFill="1" applyBorder="1" applyProtection="1">
      <protection hidden="1"/>
    </xf>
    <xf numFmtId="0" fontId="17" fillId="0" borderId="9" xfId="20" applyFont="1" applyFill="1" applyBorder="1" applyAlignment="1" applyProtection="1">
      <alignment horizontal="center"/>
      <protection hidden="1"/>
    </xf>
    <xf numFmtId="0" fontId="17" fillId="0" borderId="19" xfId="20" applyFont="1" applyFill="1" applyBorder="1" applyAlignment="1" applyProtection="1">
      <alignment horizontal="center"/>
      <protection hidden="1"/>
    </xf>
    <xf numFmtId="0" fontId="6" fillId="0" borderId="10" xfId="20" applyFont="1" applyFill="1" applyBorder="1" applyAlignment="1" applyProtection="1">
      <alignment horizontal="center"/>
      <protection hidden="1"/>
    </xf>
    <xf numFmtId="0" fontId="6" fillId="0" borderId="0" xfId="20" applyFont="1" applyFill="1" applyAlignment="1" applyProtection="1">
      <alignment horizontal="center"/>
      <protection hidden="1"/>
    </xf>
    <xf numFmtId="9" fontId="17" fillId="0" borderId="0" xfId="17" quotePrefix="1" applyFont="1" applyFill="1" applyBorder="1" applyAlignment="1" applyProtection="1">
      <alignment horizontal="right"/>
      <protection hidden="1"/>
    </xf>
    <xf numFmtId="0" fontId="14" fillId="0" borderId="9" xfId="20" applyFont="1" applyFill="1" applyBorder="1" applyAlignment="1" applyProtection="1">
      <alignment horizontal="center"/>
      <protection hidden="1"/>
    </xf>
    <xf numFmtId="38" fontId="14" fillId="0" borderId="9" xfId="16" applyNumberFormat="1" applyFont="1" applyFill="1" applyBorder="1" applyProtection="1">
      <protection hidden="1"/>
    </xf>
    <xf numFmtId="3" fontId="14" fillId="0" borderId="9" xfId="20" applyNumberFormat="1" applyFont="1" applyFill="1" applyBorder="1" applyProtection="1">
      <protection hidden="1"/>
    </xf>
    <xf numFmtId="0" fontId="14" fillId="0" borderId="3" xfId="20" quotePrefix="1" applyFont="1" applyFill="1" applyBorder="1" applyAlignment="1" applyProtection="1">
      <alignment horizontal="center"/>
      <protection hidden="1"/>
    </xf>
    <xf numFmtId="38" fontId="14" fillId="0" borderId="3" xfId="16" quotePrefix="1" applyNumberFormat="1" applyFont="1" applyFill="1" applyBorder="1" applyProtection="1">
      <protection hidden="1"/>
    </xf>
    <xf numFmtId="0" fontId="17" fillId="0" borderId="0" xfId="20" applyFont="1" applyFill="1" applyBorder="1" applyProtection="1">
      <protection hidden="1"/>
    </xf>
    <xf numFmtId="0" fontId="14" fillId="0" borderId="10" xfId="20" applyFont="1" applyFill="1" applyBorder="1" applyAlignment="1" applyProtection="1">
      <alignment wrapText="1"/>
      <protection hidden="1"/>
    </xf>
    <xf numFmtId="0" fontId="17" fillId="0" borderId="10" xfId="20" applyFont="1" applyFill="1" applyBorder="1" applyAlignment="1" applyProtection="1">
      <alignment horizontal="center" wrapText="1"/>
      <protection hidden="1"/>
    </xf>
    <xf numFmtId="38" fontId="17" fillId="0" borderId="10" xfId="16" applyNumberFormat="1" applyFont="1" applyFill="1" applyBorder="1" applyAlignment="1" applyProtection="1">
      <alignment wrapText="1"/>
      <protection hidden="1"/>
    </xf>
    <xf numFmtId="0" fontId="17" fillId="0" borderId="0" xfId="20" applyFont="1" applyFill="1" applyBorder="1" applyAlignment="1" applyProtection="1">
      <alignment horizontal="center"/>
      <protection hidden="1"/>
    </xf>
    <xf numFmtId="38" fontId="17" fillId="0" borderId="0" xfId="16" applyNumberFormat="1" applyFont="1" applyFill="1" applyBorder="1" applyProtection="1">
      <protection hidden="1"/>
    </xf>
    <xf numFmtId="173" fontId="17" fillId="0" borderId="0" xfId="20" applyNumberFormat="1" applyFont="1" applyFill="1" applyBorder="1" applyProtection="1">
      <protection hidden="1"/>
    </xf>
    <xf numFmtId="0" fontId="17" fillId="0" borderId="53" xfId="20" applyFont="1" applyFill="1" applyBorder="1" applyProtection="1">
      <protection hidden="1"/>
    </xf>
    <xf numFmtId="0" fontId="17" fillId="0" borderId="53" xfId="20" applyFont="1" applyFill="1" applyBorder="1" applyAlignment="1" applyProtection="1">
      <alignment horizontal="center"/>
      <protection hidden="1"/>
    </xf>
    <xf numFmtId="38" fontId="17" fillId="0" borderId="53" xfId="16" applyNumberFormat="1" applyFont="1" applyFill="1" applyBorder="1" applyProtection="1">
      <protection hidden="1"/>
    </xf>
    <xf numFmtId="173" fontId="17" fillId="0" borderId="53" xfId="20" applyNumberFormat="1" applyFont="1" applyFill="1" applyBorder="1" applyProtection="1">
      <protection hidden="1"/>
    </xf>
    <xf numFmtId="173" fontId="17" fillId="0" borderId="84" xfId="20" applyNumberFormat="1" applyFont="1" applyFill="1" applyBorder="1" applyProtection="1">
      <protection hidden="1"/>
    </xf>
    <xf numFmtId="0" fontId="6" fillId="0" borderId="13" xfId="20" applyFont="1" applyFill="1" applyBorder="1" applyAlignment="1" applyProtection="1">
      <alignment horizontal="center"/>
      <protection hidden="1"/>
    </xf>
    <xf numFmtId="170" fontId="6" fillId="0" borderId="12" xfId="0" applyNumberFormat="1" applyFont="1" applyBorder="1" applyAlignment="1" applyProtection="1">
      <protection hidden="1"/>
    </xf>
    <xf numFmtId="0" fontId="14" fillId="0" borderId="13" xfId="20" applyFont="1" applyFill="1" applyBorder="1" applyAlignment="1" applyProtection="1">
      <alignment horizontal="center" vertical="top" wrapText="1"/>
      <protection hidden="1"/>
    </xf>
    <xf numFmtId="0" fontId="14" fillId="0" borderId="13" xfId="20" applyFont="1" applyFill="1" applyBorder="1" applyAlignment="1" applyProtection="1">
      <alignment horizontal="right" vertical="top" wrapText="1"/>
      <protection hidden="1"/>
    </xf>
    <xf numFmtId="38" fontId="28" fillId="0" borderId="15" xfId="16" applyNumberFormat="1" applyFont="1" applyBorder="1" applyAlignment="1" applyProtection="1">
      <alignment horizontal="right"/>
    </xf>
    <xf numFmtId="38" fontId="14" fillId="0" borderId="13" xfId="16" applyNumberFormat="1" applyFont="1" applyFill="1" applyBorder="1" applyAlignment="1" applyProtection="1">
      <alignment horizontal="right" vertical="center"/>
      <protection hidden="1"/>
    </xf>
    <xf numFmtId="38" fontId="14" fillId="0" borderId="13" xfId="16" applyNumberFormat="1" applyFont="1" applyFill="1" applyBorder="1" applyAlignment="1" applyProtection="1">
      <alignment horizontal="right" vertical="top" wrapText="1"/>
      <protection hidden="1"/>
    </xf>
    <xf numFmtId="0" fontId="31" fillId="10" borderId="0" xfId="22" applyFont="1" applyFill="1" applyAlignment="1" applyProtection="1"/>
    <xf numFmtId="0" fontId="62" fillId="10" borderId="0" xfId="22" applyFont="1" applyFill="1" applyProtection="1"/>
    <xf numFmtId="0" fontId="64" fillId="10" borderId="0" xfId="22" applyFont="1" applyFill="1" applyProtection="1">
      <protection hidden="1"/>
    </xf>
    <xf numFmtId="0" fontId="64" fillId="0" borderId="0" xfId="0" applyFont="1" applyBorder="1" applyProtection="1">
      <protection hidden="1"/>
    </xf>
    <xf numFmtId="170" fontId="28" fillId="0" borderId="23" xfId="0" applyNumberFormat="1" applyFont="1" applyBorder="1" applyAlignment="1" applyProtection="1">
      <alignment horizontal="left"/>
      <protection hidden="1"/>
    </xf>
    <xf numFmtId="2" fontId="6" fillId="0" borderId="19" xfId="0" applyNumberFormat="1" applyFont="1" applyFill="1" applyBorder="1" applyProtection="1">
      <protection hidden="1"/>
    </xf>
    <xf numFmtId="38" fontId="6" fillId="0" borderId="98" xfId="13" applyFont="1" applyBorder="1" applyProtection="1">
      <protection hidden="1"/>
    </xf>
    <xf numFmtId="2" fontId="6" fillId="0" borderId="98" xfId="0" applyNumberFormat="1" applyFont="1" applyBorder="1" applyProtection="1">
      <protection hidden="1"/>
    </xf>
    <xf numFmtId="38" fontId="6" fillId="0" borderId="19" xfId="13" applyFont="1" applyBorder="1" applyProtection="1">
      <protection hidden="1"/>
    </xf>
    <xf numFmtId="2" fontId="6" fillId="0" borderId="19" xfId="0" applyNumberFormat="1" applyFont="1" applyBorder="1" applyProtection="1">
      <protection hidden="1"/>
    </xf>
    <xf numFmtId="38" fontId="28" fillId="0" borderId="9" xfId="13" applyFont="1" applyBorder="1" applyProtection="1">
      <protection hidden="1"/>
    </xf>
    <xf numFmtId="2" fontId="28" fillId="0" borderId="9" xfId="0" applyNumberFormat="1" applyFont="1" applyBorder="1" applyProtection="1">
      <protection hidden="1"/>
    </xf>
    <xf numFmtId="170" fontId="28" fillId="0" borderId="24" xfId="0" applyNumberFormat="1" applyFont="1" applyBorder="1" applyAlignment="1" applyProtection="1">
      <alignment horizontal="left"/>
      <protection hidden="1"/>
    </xf>
    <xf numFmtId="38" fontId="28" fillId="0" borderId="24" xfId="13" applyFont="1" applyBorder="1" applyProtection="1">
      <protection hidden="1"/>
    </xf>
    <xf numFmtId="2" fontId="28" fillId="0" borderId="24" xfId="0" applyNumberFormat="1" applyFont="1" applyBorder="1" applyProtection="1">
      <protection hidden="1"/>
    </xf>
    <xf numFmtId="38" fontId="7" fillId="0" borderId="0" xfId="13" applyFont="1" applyBorder="1" applyProtection="1">
      <protection hidden="1"/>
    </xf>
    <xf numFmtId="170" fontId="7" fillId="0" borderId="22" xfId="0" applyNumberFormat="1" applyFont="1" applyBorder="1" applyAlignment="1" applyProtection="1">
      <alignment horizontal="left"/>
      <protection hidden="1"/>
    </xf>
    <xf numFmtId="170" fontId="7" fillId="0" borderId="33" xfId="0" applyNumberFormat="1" applyFont="1" applyBorder="1" applyAlignment="1" applyProtection="1">
      <alignment horizontal="left"/>
      <protection hidden="1"/>
    </xf>
    <xf numFmtId="2" fontId="62" fillId="0" borderId="0" xfId="0" applyNumberFormat="1" applyFont="1" applyProtection="1">
      <protection hidden="1"/>
    </xf>
    <xf numFmtId="38" fontId="66" fillId="0" borderId="0" xfId="16" applyNumberFormat="1" applyFont="1" applyFill="1" applyBorder="1" applyProtection="1">
      <protection hidden="1"/>
    </xf>
    <xf numFmtId="0" fontId="15" fillId="0" borderId="0" xfId="0" applyFont="1" applyBorder="1" applyAlignment="1" applyProtection="1">
      <alignment vertical="center" wrapText="1"/>
      <protection hidden="1"/>
    </xf>
    <xf numFmtId="38" fontId="6" fillId="11" borderId="13" xfId="13" applyFont="1" applyFill="1" applyBorder="1" applyProtection="1">
      <protection locked="0"/>
    </xf>
    <xf numFmtId="38" fontId="6" fillId="11" borderId="11" xfId="13" applyFont="1" applyFill="1" applyBorder="1" applyProtection="1">
      <protection locked="0"/>
    </xf>
    <xf numFmtId="2" fontId="10" fillId="11" borderId="0" xfId="22" applyNumberFormat="1" applyFill="1" applyAlignment="1" applyProtection="1">
      <alignment horizontal="center"/>
      <protection locked="0"/>
    </xf>
    <xf numFmtId="2" fontId="6" fillId="11" borderId="11" xfId="22" applyNumberFormat="1" applyFont="1" applyFill="1" applyBorder="1" applyAlignment="1" applyProtection="1">
      <alignment horizontal="center"/>
      <protection locked="0"/>
    </xf>
    <xf numFmtId="2" fontId="10" fillId="11" borderId="5" xfId="22" applyNumberFormat="1" applyFill="1" applyBorder="1" applyAlignment="1" applyProtection="1">
      <alignment horizontal="center"/>
      <protection locked="0"/>
    </xf>
    <xf numFmtId="2" fontId="10" fillId="11" borderId="11" xfId="22" applyNumberFormat="1" applyFill="1" applyBorder="1" applyAlignment="1" applyProtection="1">
      <alignment horizontal="center"/>
      <protection locked="0"/>
    </xf>
    <xf numFmtId="2" fontId="10" fillId="11" borderId="11" xfId="22" applyNumberFormat="1" applyFont="1" applyFill="1" applyBorder="1" applyAlignment="1" applyProtection="1">
      <alignment horizontal="center"/>
      <protection locked="0"/>
    </xf>
    <xf numFmtId="172" fontId="10" fillId="11" borderId="11" xfId="22" applyNumberFormat="1" applyFill="1" applyBorder="1" applyAlignment="1" applyProtection="1">
      <alignment horizontal="center"/>
      <protection locked="0"/>
    </xf>
    <xf numFmtId="2" fontId="10" fillId="11" borderId="10" xfId="22" applyNumberFormat="1" applyFill="1" applyBorder="1" applyAlignment="1" applyProtection="1">
      <alignment horizontal="center"/>
      <protection locked="0"/>
    </xf>
    <xf numFmtId="38" fontId="10" fillId="11" borderId="13" xfId="16" applyNumberFormat="1" applyFont="1" applyFill="1" applyBorder="1" applyAlignment="1" applyProtection="1">
      <alignment horizontal="right"/>
      <protection locked="0"/>
    </xf>
    <xf numFmtId="174" fontId="6" fillId="11" borderId="11" xfId="14" applyNumberFormat="1" applyFont="1" applyFill="1" applyBorder="1" applyAlignment="1" applyProtection="1">
      <alignment horizontal="right"/>
      <protection locked="0"/>
    </xf>
    <xf numFmtId="2" fontId="10" fillId="11" borderId="5" xfId="22" applyNumberFormat="1" applyFont="1" applyFill="1" applyBorder="1" applyAlignment="1" applyProtection="1">
      <alignment horizontal="center"/>
      <protection locked="0"/>
    </xf>
    <xf numFmtId="38" fontId="6" fillId="11" borderId="13" xfId="16" applyNumberFormat="1" applyFont="1" applyFill="1" applyBorder="1" applyProtection="1">
      <protection locked="0"/>
    </xf>
    <xf numFmtId="38" fontId="6" fillId="11" borderId="9" xfId="16" applyNumberFormat="1" applyFont="1" applyFill="1" applyBorder="1" applyProtection="1">
      <protection locked="0"/>
    </xf>
    <xf numFmtId="38" fontId="6" fillId="11" borderId="13" xfId="16" applyNumberFormat="1" applyFont="1" applyFill="1" applyBorder="1" applyAlignment="1" applyProtection="1">
      <alignment horizontal="center"/>
      <protection locked="0"/>
    </xf>
    <xf numFmtId="3" fontId="6" fillId="11" borderId="13" xfId="16" applyNumberFormat="1" applyFont="1" applyFill="1" applyBorder="1" applyAlignment="1" applyProtection="1">
      <alignment horizontal="center"/>
      <protection locked="0"/>
    </xf>
    <xf numFmtId="1" fontId="6" fillId="11" borderId="11" xfId="0" applyNumberFormat="1" applyFont="1" applyFill="1" applyBorder="1" applyProtection="1">
      <protection locked="0"/>
    </xf>
    <xf numFmtId="2" fontId="6" fillId="11" borderId="61" xfId="0" applyNumberFormat="1" applyFont="1" applyFill="1" applyBorder="1" applyProtection="1">
      <protection locked="0"/>
    </xf>
    <xf numFmtId="2" fontId="6" fillId="11" borderId="62" xfId="0" applyNumberFormat="1" applyFont="1" applyFill="1" applyBorder="1" applyProtection="1">
      <protection locked="0"/>
    </xf>
    <xf numFmtId="40" fontId="6" fillId="11" borderId="99" xfId="16" applyNumberFormat="1" applyFont="1" applyFill="1" applyBorder="1" applyProtection="1">
      <protection locked="0"/>
    </xf>
    <xf numFmtId="38" fontId="6" fillId="11" borderId="72" xfId="16" applyNumberFormat="1" applyFont="1" applyFill="1" applyBorder="1" applyProtection="1">
      <protection locked="0"/>
    </xf>
    <xf numFmtId="9" fontId="6" fillId="11" borderId="1" xfId="17" applyFont="1" applyFill="1" applyBorder="1" applyAlignment="1" applyProtection="1">
      <alignment horizontal="center"/>
      <protection locked="0"/>
    </xf>
    <xf numFmtId="1" fontId="6" fillId="11" borderId="0" xfId="0" applyNumberFormat="1" applyFont="1" applyFill="1" applyBorder="1" applyProtection="1">
      <protection locked="0"/>
    </xf>
    <xf numFmtId="1" fontId="6" fillId="11" borderId="7" xfId="0" applyNumberFormat="1" applyFont="1" applyFill="1" applyBorder="1" applyProtection="1">
      <protection locked="0"/>
    </xf>
    <xf numFmtId="178" fontId="6" fillId="11" borderId="0" xfId="0" applyNumberFormat="1" applyFont="1" applyFill="1" applyBorder="1" applyProtection="1">
      <protection locked="0"/>
    </xf>
    <xf numFmtId="166" fontId="6" fillId="11" borderId="7" xfId="0" applyNumberFormat="1" applyFont="1" applyFill="1" applyBorder="1" applyProtection="1">
      <protection locked="0"/>
    </xf>
    <xf numFmtId="38" fontId="6" fillId="11" borderId="10" xfId="16" applyNumberFormat="1" applyFont="1" applyFill="1" applyBorder="1" applyProtection="1">
      <protection locked="0"/>
    </xf>
    <xf numFmtId="2" fontId="6" fillId="11" borderId="13" xfId="0" applyNumberFormat="1" applyFont="1" applyFill="1" applyBorder="1" applyProtection="1">
      <protection locked="0"/>
    </xf>
    <xf numFmtId="2" fontId="6" fillId="11" borderId="10" xfId="0" applyNumberFormat="1" applyFont="1" applyFill="1" applyBorder="1" applyProtection="1">
      <protection locked="0"/>
    </xf>
    <xf numFmtId="9" fontId="14" fillId="11" borderId="9" xfId="17" applyFont="1" applyFill="1" applyBorder="1" applyAlignment="1" applyProtection="1">
      <alignment horizontal="center" vertical="center"/>
      <protection locked="0"/>
    </xf>
    <xf numFmtId="3" fontId="14" fillId="11" borderId="13" xfId="20" applyNumberFormat="1" applyFont="1" applyFill="1" applyBorder="1" applyProtection="1">
      <protection locked="0"/>
    </xf>
    <xf numFmtId="3" fontId="14" fillId="11" borderId="10" xfId="20" applyNumberFormat="1" applyFont="1" applyFill="1" applyBorder="1" applyProtection="1">
      <protection locked="0"/>
    </xf>
    <xf numFmtId="3" fontId="14" fillId="11" borderId="12" xfId="20" applyNumberFormat="1" applyFont="1" applyFill="1" applyBorder="1" applyProtection="1">
      <protection locked="0"/>
    </xf>
    <xf numFmtId="0" fontId="6" fillId="0" borderId="9" xfId="0" applyNumberFormat="1" applyFont="1" applyBorder="1" applyAlignment="1" applyProtection="1">
      <alignment horizontal="center"/>
      <protection hidden="1"/>
    </xf>
    <xf numFmtId="0" fontId="6" fillId="0" borderId="3" xfId="0" applyNumberFormat="1" applyFont="1" applyBorder="1" applyAlignment="1" applyProtection="1">
      <alignment horizontal="center"/>
      <protection hidden="1"/>
    </xf>
    <xf numFmtId="3" fontId="6" fillId="0" borderId="3" xfId="0" applyNumberFormat="1" applyFont="1" applyBorder="1" applyProtection="1">
      <protection hidden="1"/>
    </xf>
    <xf numFmtId="38" fontId="6" fillId="0" borderId="7" xfId="16" applyNumberFormat="1" applyFont="1" applyBorder="1" applyProtection="1">
      <protection hidden="1"/>
    </xf>
    <xf numFmtId="0" fontId="6" fillId="0" borderId="100" xfId="0" applyFont="1" applyBorder="1" applyProtection="1">
      <protection hidden="1"/>
    </xf>
    <xf numFmtId="166" fontId="7" fillId="0" borderId="100" xfId="0" applyNumberFormat="1" applyFont="1" applyBorder="1" applyProtection="1">
      <protection hidden="1"/>
    </xf>
    <xf numFmtId="166" fontId="7" fillId="0" borderId="8" xfId="0" applyNumberFormat="1" applyFont="1" applyBorder="1" applyProtection="1">
      <protection hidden="1"/>
    </xf>
    <xf numFmtId="166" fontId="19" fillId="0" borderId="0" xfId="0" applyNumberFormat="1" applyFont="1" applyBorder="1" applyProtection="1">
      <protection hidden="1"/>
    </xf>
    <xf numFmtId="0" fontId="15" fillId="0" borderId="0" xfId="0" applyFont="1" applyBorder="1" applyAlignment="1" applyProtection="1">
      <alignment horizontal="left" vertical="center" wrapText="1"/>
      <protection hidden="1"/>
    </xf>
    <xf numFmtId="2" fontId="6" fillId="0" borderId="13" xfId="0" applyNumberFormat="1" applyFont="1" applyBorder="1" applyAlignment="1" applyProtection="1">
      <alignment horizontal="center"/>
      <protection hidden="1"/>
    </xf>
    <xf numFmtId="0" fontId="28" fillId="0" borderId="0" xfId="0" applyFont="1" applyBorder="1" applyProtection="1">
      <protection hidden="1"/>
    </xf>
    <xf numFmtId="38" fontId="28" fillId="0" borderId="0" xfId="0" applyNumberFormat="1" applyFont="1" applyBorder="1" applyProtection="1">
      <protection hidden="1"/>
    </xf>
    <xf numFmtId="38" fontId="6" fillId="0" borderId="1" xfId="16" applyNumberFormat="1" applyFont="1" applyBorder="1" applyProtection="1">
      <protection hidden="1"/>
    </xf>
    <xf numFmtId="38" fontId="6" fillId="0" borderId="6" xfId="16" applyNumberFormat="1" applyFont="1" applyBorder="1" applyProtection="1">
      <protection hidden="1"/>
    </xf>
    <xf numFmtId="9" fontId="6" fillId="0" borderId="9" xfId="0" applyNumberFormat="1" applyFont="1" applyBorder="1" applyAlignment="1">
      <alignment horizontal="center"/>
    </xf>
    <xf numFmtId="0" fontId="64" fillId="10" borderId="0" xfId="0" applyFont="1" applyFill="1" applyBorder="1" applyProtection="1">
      <protection hidden="1"/>
    </xf>
    <xf numFmtId="0" fontId="64" fillId="0" borderId="0" xfId="0" applyFont="1" applyFill="1" applyProtection="1">
      <protection hidden="1"/>
    </xf>
    <xf numFmtId="9" fontId="6" fillId="13" borderId="14" xfId="17" applyFont="1" applyFill="1" applyBorder="1" applyAlignment="1" applyProtection="1">
      <alignment horizontal="center"/>
      <protection locked="0" hidden="1"/>
    </xf>
    <xf numFmtId="0" fontId="67" fillId="10" borderId="0" xfId="0" applyFont="1" applyFill="1" applyBorder="1" applyProtection="1">
      <protection hidden="1"/>
    </xf>
    <xf numFmtId="0" fontId="68" fillId="10" borderId="0" xfId="0" applyFont="1" applyFill="1" applyBorder="1" applyProtection="1">
      <protection hidden="1"/>
    </xf>
    <xf numFmtId="0" fontId="67" fillId="10" borderId="0" xfId="0" applyFont="1" applyFill="1" applyProtection="1">
      <protection hidden="1"/>
    </xf>
    <xf numFmtId="0" fontId="62" fillId="0" borderId="0" xfId="0" applyFont="1" applyFill="1" applyProtection="1">
      <protection locked="0" hidden="1"/>
    </xf>
    <xf numFmtId="0" fontId="6" fillId="11" borderId="10" xfId="0" applyFont="1" applyFill="1" applyBorder="1" applyProtection="1">
      <protection locked="0"/>
    </xf>
    <xf numFmtId="0" fontId="6" fillId="11" borderId="13" xfId="0" applyFont="1" applyFill="1" applyBorder="1" applyProtection="1">
      <protection locked="0"/>
    </xf>
    <xf numFmtId="0" fontId="6" fillId="11" borderId="9" xfId="0" applyFont="1" applyFill="1" applyBorder="1" applyProtection="1">
      <protection locked="0"/>
    </xf>
    <xf numFmtId="0" fontId="6" fillId="11" borderId="13" xfId="0" applyFont="1" applyFill="1" applyBorder="1" applyAlignment="1" applyProtection="1">
      <alignment horizontal="left"/>
      <protection locked="0"/>
    </xf>
    <xf numFmtId="170" fontId="6" fillId="11" borderId="14" xfId="0" applyNumberFormat="1" applyFont="1" applyFill="1" applyBorder="1" applyAlignment="1" applyProtection="1">
      <alignment horizontal="left"/>
      <protection locked="0"/>
    </xf>
    <xf numFmtId="170" fontId="6" fillId="11" borderId="13" xfId="0" applyNumberFormat="1" applyFont="1" applyFill="1" applyBorder="1" applyAlignment="1" applyProtection="1">
      <alignment horizontal="left"/>
      <protection locked="0"/>
    </xf>
    <xf numFmtId="2" fontId="6" fillId="11" borderId="13" xfId="0" applyNumberFormat="1" applyFont="1" applyFill="1" applyBorder="1" applyAlignment="1" applyProtection="1">
      <alignment horizontal="center"/>
      <protection locked="0"/>
    </xf>
    <xf numFmtId="166" fontId="6" fillId="11" borderId="13" xfId="0" applyNumberFormat="1" applyFont="1" applyFill="1" applyBorder="1" applyAlignment="1" applyProtection="1">
      <alignment horizontal="center"/>
      <protection locked="0"/>
    </xf>
    <xf numFmtId="1" fontId="6" fillId="11" borderId="13" xfId="0" applyNumberFormat="1" applyFont="1" applyFill="1" applyBorder="1" applyAlignment="1" applyProtection="1">
      <alignment horizontal="center"/>
      <protection locked="0"/>
    </xf>
    <xf numFmtId="168" fontId="6" fillId="11" borderId="13" xfId="17" applyNumberFormat="1" applyFont="1" applyFill="1" applyBorder="1" applyAlignment="1" applyProtection="1">
      <alignment horizontal="center"/>
      <protection locked="0"/>
    </xf>
    <xf numFmtId="168" fontId="6" fillId="11" borderId="13" xfId="0" applyNumberFormat="1" applyFont="1" applyFill="1" applyBorder="1" applyAlignment="1" applyProtection="1">
      <alignment horizontal="center"/>
      <protection locked="0"/>
    </xf>
    <xf numFmtId="9" fontId="6" fillId="11" borderId="13" xfId="17" applyFont="1" applyFill="1" applyBorder="1" applyAlignment="1" applyProtection="1">
      <alignment horizontal="center"/>
      <protection locked="0"/>
    </xf>
    <xf numFmtId="0" fontId="6" fillId="11" borderId="11" xfId="22" applyFont="1" applyFill="1" applyBorder="1" applyAlignment="1" applyProtection="1">
      <alignment horizontal="left"/>
      <protection locked="0"/>
    </xf>
    <xf numFmtId="1" fontId="10" fillId="11" borderId="1" xfId="22" applyNumberFormat="1" applyFont="1" applyFill="1" applyBorder="1" applyAlignment="1" applyProtection="1">
      <alignment horizontal="center"/>
      <protection locked="0"/>
    </xf>
    <xf numFmtId="1" fontId="10" fillId="11" borderId="11" xfId="22" applyNumberFormat="1" applyFont="1" applyFill="1" applyBorder="1" applyAlignment="1" applyProtection="1">
      <alignment horizontal="center"/>
      <protection locked="0"/>
    </xf>
    <xf numFmtId="1" fontId="10" fillId="11" borderId="5" xfId="22" applyNumberFormat="1" applyFont="1" applyFill="1" applyBorder="1" applyAlignment="1" applyProtection="1">
      <alignment horizontal="center"/>
      <protection locked="0"/>
    </xf>
    <xf numFmtId="0" fontId="10" fillId="11" borderId="11" xfId="22" applyFont="1" applyFill="1" applyBorder="1" applyAlignment="1" applyProtection="1">
      <alignment horizontal="left"/>
      <protection locked="0"/>
    </xf>
    <xf numFmtId="10" fontId="10" fillId="11" borderId="11" xfId="22" applyNumberFormat="1" applyFill="1" applyBorder="1" applyAlignment="1" applyProtection="1">
      <alignment horizontal="center"/>
      <protection locked="0"/>
    </xf>
    <xf numFmtId="10" fontId="6" fillId="11" borderId="11" xfId="22" applyNumberFormat="1" applyFont="1" applyFill="1" applyBorder="1" applyAlignment="1" applyProtection="1">
      <alignment horizontal="center"/>
      <protection locked="0"/>
    </xf>
    <xf numFmtId="1" fontId="10" fillId="11" borderId="1" xfId="22" applyNumberFormat="1" applyFill="1" applyBorder="1" applyAlignment="1" applyProtection="1">
      <alignment horizontal="center"/>
      <protection locked="0"/>
    </xf>
    <xf numFmtId="1" fontId="10" fillId="11" borderId="5" xfId="22" applyNumberFormat="1" applyFill="1" applyBorder="1" applyAlignment="1" applyProtection="1">
      <alignment horizontal="center"/>
      <protection locked="0"/>
    </xf>
    <xf numFmtId="1" fontId="10" fillId="11" borderId="0" xfId="22" applyNumberFormat="1" applyFill="1" applyBorder="1" applyAlignment="1" applyProtection="1">
      <alignment horizontal="center"/>
      <protection locked="0"/>
    </xf>
    <xf numFmtId="1" fontId="10" fillId="11" borderId="10" xfId="22" applyNumberFormat="1" applyFont="1" applyFill="1" applyBorder="1" applyAlignment="1" applyProtection="1">
      <alignment horizontal="center"/>
      <protection locked="0"/>
    </xf>
    <xf numFmtId="9" fontId="10" fillId="11" borderId="11" xfId="17" applyFont="1" applyFill="1" applyBorder="1" applyAlignment="1" applyProtection="1">
      <alignment horizontal="center"/>
      <protection locked="0"/>
    </xf>
    <xf numFmtId="167" fontId="14" fillId="11" borderId="13" xfId="22" applyNumberFormat="1" applyFont="1" applyFill="1" applyBorder="1" applyAlignment="1" applyProtection="1">
      <alignment horizontal="center"/>
      <protection locked="0"/>
    </xf>
    <xf numFmtId="170" fontId="6" fillId="11" borderId="13" xfId="0" applyNumberFormat="1" applyFont="1" applyFill="1" applyBorder="1" applyProtection="1">
      <protection locked="0"/>
    </xf>
    <xf numFmtId="9" fontId="6" fillId="11" borderId="13" xfId="17" applyNumberFormat="1" applyFont="1" applyFill="1" applyBorder="1" applyAlignment="1" applyProtection="1">
      <alignment horizontal="center"/>
      <protection locked="0"/>
    </xf>
    <xf numFmtId="9" fontId="6" fillId="11" borderId="13" xfId="16" applyNumberFormat="1" applyFont="1" applyFill="1" applyBorder="1" applyAlignment="1" applyProtection="1">
      <alignment horizontal="center"/>
      <protection locked="0"/>
    </xf>
    <xf numFmtId="1" fontId="6" fillId="11" borderId="10" xfId="0" applyNumberFormat="1" applyFont="1" applyFill="1" applyBorder="1" applyProtection="1">
      <protection locked="0"/>
    </xf>
    <xf numFmtId="9" fontId="6" fillId="11" borderId="53" xfId="0" applyNumberFormat="1" applyFont="1" applyFill="1" applyBorder="1" applyProtection="1">
      <protection locked="0"/>
    </xf>
    <xf numFmtId="1" fontId="7" fillId="11" borderId="61" xfId="0" applyNumberFormat="1" applyFont="1" applyFill="1" applyBorder="1" applyProtection="1">
      <protection locked="0"/>
    </xf>
    <xf numFmtId="9" fontId="6" fillId="11" borderId="19" xfId="0" applyNumberFormat="1" applyFont="1" applyFill="1" applyBorder="1" applyProtection="1">
      <protection locked="0"/>
    </xf>
    <xf numFmtId="9" fontId="6" fillId="11" borderId="7" xfId="0" applyNumberFormat="1" applyFont="1" applyFill="1" applyBorder="1" applyProtection="1">
      <protection locked="0"/>
    </xf>
    <xf numFmtId="168" fontId="6" fillId="11" borderId="0" xfId="0" applyNumberFormat="1" applyFont="1" applyFill="1" applyBorder="1" applyProtection="1">
      <protection locked="0"/>
    </xf>
    <xf numFmtId="0" fontId="6" fillId="11" borderId="1" xfId="0" applyFont="1" applyFill="1" applyBorder="1" applyProtection="1">
      <protection locked="0"/>
    </xf>
    <xf numFmtId="0" fontId="6" fillId="11" borderId="88" xfId="0" applyFont="1" applyFill="1" applyBorder="1" applyProtection="1">
      <protection locked="0"/>
    </xf>
    <xf numFmtId="0" fontId="6" fillId="11" borderId="13" xfId="0" applyNumberFormat="1" applyFont="1" applyFill="1" applyBorder="1" applyAlignment="1" applyProtection="1">
      <alignment horizontal="center"/>
      <protection locked="0"/>
    </xf>
    <xf numFmtId="9" fontId="14" fillId="11" borderId="11" xfId="17" quotePrefix="1" applyFont="1" applyFill="1" applyBorder="1" applyAlignment="1" applyProtection="1">
      <alignment horizontal="center" vertical="center"/>
      <protection locked="0"/>
    </xf>
    <xf numFmtId="9" fontId="14" fillId="11" borderId="9" xfId="17" quotePrefix="1" applyFont="1" applyFill="1" applyBorder="1" applyAlignment="1" applyProtection="1">
      <alignment horizontal="center" vertical="center"/>
      <protection locked="0"/>
    </xf>
    <xf numFmtId="9" fontId="14" fillId="11" borderId="10" xfId="17" quotePrefix="1" applyFont="1" applyFill="1" applyBorder="1" applyAlignment="1" applyProtection="1">
      <alignment horizontal="center" vertical="center"/>
      <protection locked="0"/>
    </xf>
    <xf numFmtId="3" fontId="14" fillId="11" borderId="13" xfId="20" applyNumberFormat="1" applyFont="1" applyFill="1" applyBorder="1" applyAlignment="1" applyProtection="1">
      <alignment horizontal="center" vertical="center"/>
      <protection locked="0"/>
    </xf>
    <xf numFmtId="3" fontId="14" fillId="11" borderId="13" xfId="20" applyNumberFormat="1" applyFont="1" applyFill="1" applyBorder="1" applyAlignment="1" applyProtection="1">
      <alignment horizontal="center"/>
      <protection locked="0"/>
    </xf>
    <xf numFmtId="0" fontId="7" fillId="11" borderId="13" xfId="17" applyNumberFormat="1" applyFont="1" applyFill="1" applyBorder="1" applyAlignment="1" applyProtection="1">
      <alignment horizontal="center"/>
      <protection locked="0"/>
    </xf>
    <xf numFmtId="40" fontId="6" fillId="11" borderId="13" xfId="16" applyNumberFormat="1" applyFont="1" applyFill="1" applyBorder="1" applyAlignment="1" applyProtection="1">
      <alignment horizontal="center"/>
      <protection locked="0"/>
    </xf>
    <xf numFmtId="9" fontId="6" fillId="11" borderId="6" xfId="17" applyFont="1" applyFill="1" applyBorder="1" applyAlignment="1" applyProtection="1">
      <alignment horizontal="center"/>
      <protection locked="0"/>
    </xf>
    <xf numFmtId="1" fontId="6" fillId="11" borderId="86" xfId="0" applyNumberFormat="1" applyFont="1" applyFill="1" applyBorder="1" applyProtection="1">
      <protection locked="0"/>
    </xf>
    <xf numFmtId="1" fontId="6" fillId="11" borderId="101" xfId="0" applyNumberFormat="1" applyFont="1" applyFill="1" applyBorder="1" applyProtection="1">
      <protection locked="0"/>
    </xf>
    <xf numFmtId="1" fontId="7" fillId="11" borderId="10" xfId="0" applyNumberFormat="1" applyFont="1" applyFill="1" applyBorder="1" applyProtection="1">
      <protection locked="0"/>
    </xf>
    <xf numFmtId="9" fontId="6" fillId="11" borderId="54" xfId="0" applyNumberFormat="1" applyFont="1" applyFill="1" applyBorder="1" applyProtection="1">
      <protection locked="0"/>
    </xf>
    <xf numFmtId="9" fontId="7" fillId="11" borderId="11" xfId="17" applyFont="1" applyFill="1" applyBorder="1" applyAlignment="1" applyProtection="1">
      <alignment horizontal="center"/>
      <protection locked="0"/>
    </xf>
    <xf numFmtId="38" fontId="6" fillId="11" borderId="13" xfId="16" applyNumberFormat="1" applyFont="1" applyFill="1" applyBorder="1" applyAlignment="1" applyProtection="1">
      <alignment horizontal="right"/>
      <protection locked="0"/>
    </xf>
    <xf numFmtId="38" fontId="7" fillId="0" borderId="66" xfId="16" applyNumberFormat="1" applyFont="1" applyBorder="1" applyProtection="1">
      <protection hidden="1"/>
    </xf>
    <xf numFmtId="38" fontId="6" fillId="0" borderId="42" xfId="16" applyNumberFormat="1" applyFont="1" applyBorder="1" applyProtection="1">
      <protection hidden="1"/>
    </xf>
    <xf numFmtId="38" fontId="6" fillId="0" borderId="53" xfId="16" applyNumberFormat="1" applyFont="1" applyBorder="1" applyProtection="1">
      <protection hidden="1"/>
    </xf>
    <xf numFmtId="38" fontId="6" fillId="11" borderId="61" xfId="16" applyNumberFormat="1" applyFont="1" applyFill="1" applyBorder="1" applyProtection="1">
      <protection locked="0"/>
    </xf>
    <xf numFmtId="38" fontId="7" fillId="11" borderId="61" xfId="16" applyNumberFormat="1" applyFont="1" applyFill="1" applyBorder="1" applyProtection="1">
      <protection locked="0"/>
    </xf>
    <xf numFmtId="0" fontId="7" fillId="13" borderId="2" xfId="0" applyFont="1" applyFill="1" applyBorder="1" applyProtection="1">
      <protection hidden="1"/>
    </xf>
    <xf numFmtId="0" fontId="6" fillId="13" borderId="3" xfId="0" applyFont="1" applyFill="1" applyBorder="1" applyProtection="1">
      <protection hidden="1"/>
    </xf>
    <xf numFmtId="0" fontId="6" fillId="13" borderId="4" xfId="0" applyFont="1" applyFill="1" applyBorder="1" applyProtection="1">
      <protection hidden="1"/>
    </xf>
    <xf numFmtId="0" fontId="6" fillId="0" borderId="3" xfId="0" applyFont="1" applyFill="1" applyBorder="1" applyProtection="1">
      <protection hidden="1"/>
    </xf>
    <xf numFmtId="0" fontId="6" fillId="0" borderId="4" xfId="0" applyFont="1" applyFill="1" applyBorder="1" applyProtection="1">
      <protection hidden="1"/>
    </xf>
    <xf numFmtId="0" fontId="48" fillId="0" borderId="0" xfId="15" quotePrefix="1" applyFill="1" applyAlignment="1" applyProtection="1">
      <protection hidden="1"/>
    </xf>
    <xf numFmtId="0" fontId="6" fillId="0" borderId="13" xfId="15" applyFont="1" applyBorder="1" applyAlignment="1" applyProtection="1">
      <alignment horizontal="center"/>
      <protection hidden="1"/>
    </xf>
    <xf numFmtId="0" fontId="71" fillId="0" borderId="0" xfId="15" applyFont="1" applyBorder="1" applyAlignment="1" applyProtection="1">
      <alignment horizontal="center"/>
      <protection hidden="1"/>
    </xf>
    <xf numFmtId="0" fontId="6" fillId="13" borderId="1" xfId="0" applyFont="1" applyFill="1" applyBorder="1" applyAlignment="1" applyProtection="1">
      <alignment vertical="center"/>
      <protection hidden="1"/>
    </xf>
    <xf numFmtId="0" fontId="6" fillId="13" borderId="0" xfId="0" applyFont="1" applyFill="1" applyBorder="1" applyAlignment="1" applyProtection="1">
      <alignment vertical="center"/>
      <protection hidden="1"/>
    </xf>
    <xf numFmtId="0" fontId="6" fillId="13" borderId="5" xfId="0" applyFont="1" applyFill="1" applyBorder="1" applyAlignment="1" applyProtection="1">
      <alignment vertical="center"/>
      <protection hidden="1"/>
    </xf>
    <xf numFmtId="0" fontId="6" fillId="0" borderId="0" xfId="0" applyFont="1" applyFill="1" applyBorder="1" applyAlignment="1">
      <alignment vertical="center"/>
    </xf>
    <xf numFmtId="0" fontId="6" fillId="13" borderId="1" xfId="0" applyFont="1" applyFill="1" applyBorder="1" applyAlignment="1" applyProtection="1">
      <alignment vertical="center" shrinkToFit="1"/>
      <protection hidden="1"/>
    </xf>
    <xf numFmtId="0" fontId="6" fillId="13" borderId="0" xfId="0" applyFont="1" applyFill="1" applyBorder="1" applyAlignment="1" applyProtection="1">
      <alignment vertical="center" shrinkToFit="1"/>
      <protection hidden="1"/>
    </xf>
    <xf numFmtId="0" fontId="6" fillId="13" borderId="5" xfId="0" applyFont="1" applyFill="1" applyBorder="1" applyAlignment="1" applyProtection="1">
      <alignment vertical="center" shrinkToFit="1"/>
      <protection hidden="1"/>
    </xf>
    <xf numFmtId="0" fontId="69" fillId="0" borderId="0" xfId="0" applyFont="1" applyFill="1" applyBorder="1" applyAlignment="1">
      <alignment vertical="center"/>
    </xf>
    <xf numFmtId="0" fontId="69" fillId="13" borderId="0" xfId="0" applyFont="1" applyFill="1" applyBorder="1" applyAlignment="1" applyProtection="1">
      <alignment vertical="center"/>
      <protection hidden="1"/>
    </xf>
    <xf numFmtId="0" fontId="69" fillId="13" borderId="1" xfId="0" applyFont="1" applyFill="1" applyBorder="1" applyAlignment="1" applyProtection="1">
      <alignment vertical="center" shrinkToFit="1"/>
      <protection hidden="1"/>
    </xf>
    <xf numFmtId="0" fontId="7" fillId="13" borderId="5" xfId="0" applyFont="1" applyFill="1" applyBorder="1" applyAlignment="1" applyProtection="1">
      <alignment vertical="center" shrinkToFit="1"/>
      <protection hidden="1"/>
    </xf>
    <xf numFmtId="0" fontId="6" fillId="15" borderId="13" xfId="15" applyFont="1" applyFill="1" applyBorder="1" applyAlignment="1" applyProtection="1">
      <alignment horizontal="center" vertical="center"/>
      <protection hidden="1"/>
    </xf>
    <xf numFmtId="0" fontId="70" fillId="13" borderId="0" xfId="0" applyFont="1" applyFill="1" applyBorder="1" applyAlignment="1" applyProtection="1">
      <alignment horizontal="center" vertical="center"/>
      <protection hidden="1"/>
    </xf>
    <xf numFmtId="0" fontId="69" fillId="0" borderId="0" xfId="0" applyFont="1" applyFill="1" applyBorder="1" applyAlignment="1">
      <alignment vertical="center" shrinkToFit="1"/>
    </xf>
    <xf numFmtId="0" fontId="6" fillId="13" borderId="0" xfId="0" applyFont="1" applyFill="1" applyBorder="1" applyAlignment="1" applyProtection="1">
      <alignment horizontal="center" vertical="center"/>
      <protection hidden="1"/>
    </xf>
    <xf numFmtId="0" fontId="70" fillId="13" borderId="0" xfId="0" applyFont="1" applyFill="1" applyBorder="1" applyAlignment="1" applyProtection="1">
      <alignment vertical="center" shrinkToFit="1"/>
      <protection hidden="1"/>
    </xf>
    <xf numFmtId="0" fontId="69" fillId="0" borderId="1" xfId="0" applyFont="1" applyFill="1" applyBorder="1" applyAlignment="1">
      <alignment vertical="center" shrinkToFit="1"/>
    </xf>
    <xf numFmtId="0" fontId="6" fillId="0" borderId="5" xfId="0" applyFont="1" applyFill="1" applyBorder="1" applyAlignment="1">
      <alignment vertical="center" shrinkToFit="1"/>
    </xf>
    <xf numFmtId="0" fontId="6" fillId="13" borderId="6" xfId="0" applyFont="1" applyFill="1" applyBorder="1" applyAlignment="1" applyProtection="1">
      <alignment vertical="center"/>
      <protection hidden="1"/>
    </xf>
    <xf numFmtId="0" fontId="6" fillId="13" borderId="7" xfId="0" applyFont="1" applyFill="1" applyBorder="1" applyAlignment="1" applyProtection="1">
      <alignment vertical="center"/>
      <protection hidden="1"/>
    </xf>
    <xf numFmtId="0" fontId="6" fillId="13" borderId="8" xfId="0" applyFont="1" applyFill="1" applyBorder="1" applyAlignment="1" applyProtection="1">
      <alignment vertical="center"/>
      <protection hidden="1"/>
    </xf>
    <xf numFmtId="0" fontId="69" fillId="13" borderId="7" xfId="0" applyFont="1" applyFill="1" applyBorder="1" applyAlignment="1" applyProtection="1">
      <alignment vertical="center"/>
      <protection hidden="1"/>
    </xf>
    <xf numFmtId="0" fontId="69" fillId="13" borderId="6" xfId="0" applyFont="1" applyFill="1" applyBorder="1" applyAlignment="1" applyProtection="1">
      <alignment vertical="center" shrinkToFit="1"/>
      <protection hidden="1"/>
    </xf>
    <xf numFmtId="0" fontId="69" fillId="13" borderId="7" xfId="0" applyFont="1" applyFill="1" applyBorder="1" applyAlignment="1" applyProtection="1">
      <alignment vertical="center" shrinkToFit="1"/>
      <protection hidden="1"/>
    </xf>
    <xf numFmtId="0" fontId="6" fillId="13" borderId="8" xfId="0" applyFont="1" applyFill="1" applyBorder="1" applyAlignment="1" applyProtection="1">
      <alignment vertical="center" shrinkToFit="1"/>
      <protection hidden="1"/>
    </xf>
    <xf numFmtId="0" fontId="6" fillId="0" borderId="0" xfId="0" applyFont="1" applyFill="1" applyAlignment="1" applyProtection="1">
      <alignment vertical="center"/>
      <protection hidden="1"/>
    </xf>
    <xf numFmtId="0" fontId="69" fillId="0" borderId="0" xfId="0" applyFont="1" applyFill="1" applyAlignment="1" applyProtection="1">
      <alignment vertical="center"/>
      <protection hidden="1"/>
    </xf>
    <xf numFmtId="0" fontId="64" fillId="10" borderId="0" xfId="0" applyFont="1" applyFill="1" applyAlignment="1" applyProtection="1">
      <alignment vertical="center"/>
      <protection hidden="1"/>
    </xf>
    <xf numFmtId="0" fontId="30" fillId="10" borderId="0" xfId="0" applyFont="1" applyFill="1" applyAlignment="1" applyProtection="1">
      <alignment vertical="center"/>
      <protection hidden="1"/>
    </xf>
    <xf numFmtId="0" fontId="69" fillId="13" borderId="1" xfId="0" applyFont="1" applyFill="1" applyBorder="1" applyAlignment="1" applyProtection="1">
      <alignment vertical="center"/>
      <protection hidden="1"/>
    </xf>
    <xf numFmtId="0" fontId="69" fillId="0" borderId="5" xfId="0" applyFont="1" applyFill="1" applyBorder="1" applyAlignment="1">
      <alignment vertical="center"/>
    </xf>
    <xf numFmtId="0" fontId="62" fillId="10" borderId="0" xfId="0" applyFont="1" applyFill="1" applyBorder="1" applyAlignment="1" applyProtection="1">
      <alignment vertical="center"/>
      <protection locked="0" hidden="1"/>
    </xf>
    <xf numFmtId="0" fontId="62" fillId="10" borderId="0" xfId="0" applyFont="1" applyFill="1" applyBorder="1" applyAlignment="1" applyProtection="1">
      <alignment vertical="center"/>
      <protection hidden="1"/>
    </xf>
    <xf numFmtId="0" fontId="30" fillId="10" borderId="0" xfId="0" applyFont="1" applyFill="1" applyBorder="1" applyAlignment="1" applyProtection="1">
      <alignment vertical="center"/>
      <protection hidden="1"/>
    </xf>
    <xf numFmtId="0" fontId="69" fillId="0" borderId="1" xfId="0" applyFont="1" applyFill="1" applyBorder="1" applyAlignment="1">
      <alignment vertical="center"/>
    </xf>
    <xf numFmtId="0" fontId="69" fillId="13" borderId="5" xfId="0" applyFont="1" applyFill="1" applyBorder="1" applyAlignment="1" applyProtection="1">
      <alignment vertical="center"/>
      <protection hidden="1"/>
    </xf>
    <xf numFmtId="0" fontId="30" fillId="13" borderId="1" xfId="0" applyFont="1" applyFill="1" applyBorder="1" applyAlignment="1" applyProtection="1">
      <alignment vertical="center"/>
      <protection hidden="1"/>
    </xf>
    <xf numFmtId="0" fontId="47" fillId="10" borderId="0" xfId="0" applyFont="1" applyFill="1" applyBorder="1" applyAlignment="1" applyProtection="1">
      <alignment vertical="center"/>
      <protection hidden="1"/>
    </xf>
    <xf numFmtId="0" fontId="47" fillId="13" borderId="6" xfId="0" applyFont="1" applyFill="1" applyBorder="1" applyAlignment="1" applyProtection="1">
      <alignment vertical="center"/>
      <protection hidden="1"/>
    </xf>
    <xf numFmtId="0" fontId="6" fillId="10" borderId="0" xfId="15" applyFont="1" applyFill="1" applyBorder="1" applyAlignment="1" applyProtection="1">
      <alignment horizontal="center" vertical="center"/>
      <protection hidden="1"/>
    </xf>
    <xf numFmtId="0" fontId="73" fillId="10" borderId="13" xfId="15" applyFont="1" applyFill="1" applyBorder="1" applyAlignment="1" applyProtection="1">
      <alignment horizontal="center" vertical="center"/>
      <protection hidden="1"/>
    </xf>
    <xf numFmtId="0" fontId="74" fillId="0" borderId="0" xfId="20" applyFont="1" applyFill="1" applyProtection="1">
      <protection hidden="1"/>
    </xf>
    <xf numFmtId="0" fontId="74" fillId="0" borderId="0" xfId="20" applyFont="1" applyFill="1" applyAlignment="1" applyProtection="1">
      <alignment horizontal="right"/>
      <protection hidden="1"/>
    </xf>
    <xf numFmtId="0" fontId="14" fillId="13" borderId="1" xfId="20" applyNumberFormat="1" applyFont="1" applyFill="1" applyBorder="1" applyAlignment="1" applyProtection="1">
      <alignment horizontal="center"/>
      <protection hidden="1"/>
    </xf>
    <xf numFmtId="0" fontId="72" fillId="10" borderId="0" xfId="15" applyFont="1" applyFill="1" applyBorder="1" applyAlignment="1" applyProtection="1">
      <alignment horizontal="center" vertical="center"/>
      <protection hidden="1"/>
    </xf>
    <xf numFmtId="0" fontId="14" fillId="13" borderId="0" xfId="20" applyFont="1" applyFill="1" applyBorder="1" applyProtection="1">
      <protection hidden="1"/>
    </xf>
    <xf numFmtId="0" fontId="14" fillId="13" borderId="0" xfId="20" applyFont="1" applyFill="1" applyBorder="1" applyProtection="1"/>
    <xf numFmtId="0" fontId="74" fillId="13" borderId="0" xfId="20" applyFont="1" applyFill="1" applyBorder="1" applyProtection="1">
      <protection hidden="1"/>
    </xf>
    <xf numFmtId="0" fontId="74" fillId="13" borderId="0" xfId="20" applyFont="1" applyFill="1" applyBorder="1" applyAlignment="1" applyProtection="1">
      <alignment horizontal="right"/>
      <protection hidden="1"/>
    </xf>
    <xf numFmtId="0" fontId="14" fillId="13" borderId="0" xfId="20" applyNumberFormat="1" applyFont="1" applyFill="1" applyBorder="1" applyAlignment="1" applyProtection="1">
      <alignment horizontal="center"/>
      <protection hidden="1"/>
    </xf>
    <xf numFmtId="0" fontId="14" fillId="13" borderId="0" xfId="20" applyFont="1" applyFill="1" applyBorder="1" applyAlignment="1" applyProtection="1">
      <alignment horizontal="center"/>
      <protection hidden="1"/>
    </xf>
    <xf numFmtId="0" fontId="10" fillId="10" borderId="0" xfId="22" applyFill="1" applyBorder="1" applyProtection="1">
      <protection hidden="1"/>
    </xf>
    <xf numFmtId="0" fontId="31" fillId="10" borderId="0" xfId="22" applyFont="1" applyFill="1" applyBorder="1" applyProtection="1">
      <protection hidden="1"/>
    </xf>
    <xf numFmtId="0" fontId="10" fillId="13" borderId="0" xfId="22" applyFill="1" applyBorder="1" applyProtection="1">
      <protection hidden="1"/>
    </xf>
    <xf numFmtId="0" fontId="72" fillId="13" borderId="0" xfId="15" applyFont="1" applyFill="1" applyBorder="1" applyAlignment="1" applyProtection="1">
      <alignment horizontal="center" vertical="center"/>
      <protection hidden="1"/>
    </xf>
    <xf numFmtId="0" fontId="31" fillId="13" borderId="0" xfId="22" applyFont="1" applyFill="1" applyBorder="1" applyProtection="1">
      <protection hidden="1"/>
    </xf>
    <xf numFmtId="0" fontId="14" fillId="14" borderId="12" xfId="20" applyNumberFormat="1" applyFont="1" applyFill="1" applyBorder="1" applyAlignment="1" applyProtection="1">
      <alignment horizontal="center"/>
      <protection locked="0"/>
    </xf>
    <xf numFmtId="0" fontId="6" fillId="16" borderId="13" xfId="15" applyFont="1" applyFill="1" applyBorder="1" applyAlignment="1" applyProtection="1">
      <alignment horizontal="center" vertical="center"/>
      <protection hidden="1"/>
    </xf>
    <xf numFmtId="0" fontId="6" fillId="18" borderId="13" xfId="15" applyFont="1" applyFill="1" applyBorder="1" applyAlignment="1" applyProtection="1">
      <alignment horizontal="center" vertical="center"/>
      <protection hidden="1"/>
    </xf>
    <xf numFmtId="0" fontId="6" fillId="17" borderId="13" xfId="15" applyFont="1" applyFill="1" applyBorder="1" applyAlignment="1" applyProtection="1">
      <alignment horizontal="center" vertical="center" shrinkToFit="1"/>
      <protection hidden="1"/>
    </xf>
    <xf numFmtId="0" fontId="6" fillId="0" borderId="0" xfId="22" applyFont="1" applyAlignment="1" applyProtection="1">
      <alignment wrapText="1"/>
    </xf>
    <xf numFmtId="0" fontId="6" fillId="0" borderId="0" xfId="22" applyFont="1" applyAlignment="1" applyProtection="1">
      <alignment horizontal="center" vertical="top" wrapText="1"/>
    </xf>
    <xf numFmtId="0" fontId="25" fillId="0" borderId="0" xfId="22" applyFont="1" applyBorder="1" applyAlignment="1" applyProtection="1">
      <alignment horizontal="center" vertical="center" wrapText="1"/>
    </xf>
    <xf numFmtId="0" fontId="62" fillId="13" borderId="0" xfId="22" applyFont="1" applyFill="1" applyProtection="1">
      <protection hidden="1"/>
    </xf>
    <xf numFmtId="0" fontId="62" fillId="13" borderId="0" xfId="22" applyFont="1" applyFill="1" applyProtection="1"/>
    <xf numFmtId="170" fontId="14" fillId="0" borderId="0" xfId="0" applyNumberFormat="1" applyFont="1" applyBorder="1" applyAlignment="1" applyProtection="1">
      <alignment horizontal="left"/>
      <protection hidden="1"/>
    </xf>
    <xf numFmtId="38" fontId="19" fillId="0" borderId="0" xfId="16" applyNumberFormat="1" applyFont="1" applyBorder="1" applyAlignment="1" applyProtection="1">
      <alignment horizontal="right"/>
      <protection hidden="1"/>
    </xf>
    <xf numFmtId="166" fontId="19" fillId="0" borderId="0" xfId="0" applyNumberFormat="1" applyFont="1" applyBorder="1" applyAlignment="1" applyProtection="1">
      <alignment horizontal="center"/>
      <protection hidden="1"/>
    </xf>
    <xf numFmtId="170" fontId="14" fillId="0" borderId="12" xfId="0" applyNumberFormat="1" applyFont="1" applyBorder="1" applyAlignment="1" applyProtection="1">
      <alignment horizontal="left"/>
      <protection hidden="1"/>
    </xf>
    <xf numFmtId="170" fontId="7" fillId="0" borderId="19" xfId="0" applyNumberFormat="1" applyFont="1" applyBorder="1" applyProtection="1">
      <protection hidden="1"/>
    </xf>
    <xf numFmtId="170" fontId="14" fillId="0" borderId="19" xfId="0" applyNumberFormat="1" applyFont="1" applyBorder="1" applyAlignment="1" applyProtection="1">
      <alignment horizontal="left"/>
      <protection hidden="1"/>
    </xf>
    <xf numFmtId="38" fontId="14" fillId="0" borderId="12" xfId="13" applyFont="1" applyBorder="1" applyProtection="1">
      <protection hidden="1"/>
    </xf>
    <xf numFmtId="38" fontId="14" fillId="0" borderId="12" xfId="16" applyNumberFormat="1" applyFont="1" applyBorder="1" applyAlignment="1" applyProtection="1">
      <alignment horizontal="right"/>
      <protection hidden="1"/>
    </xf>
    <xf numFmtId="166" fontId="14" fillId="0" borderId="13" xfId="0" applyNumberFormat="1" applyFont="1" applyBorder="1" applyAlignment="1" applyProtection="1">
      <alignment horizontal="center"/>
      <protection hidden="1"/>
    </xf>
    <xf numFmtId="166" fontId="14" fillId="0" borderId="13" xfId="0" applyNumberFormat="1" applyFont="1" applyBorder="1" applyProtection="1">
      <protection hidden="1"/>
    </xf>
    <xf numFmtId="0" fontId="0" fillId="0" borderId="1" xfId="0" applyBorder="1"/>
    <xf numFmtId="1" fontId="0" fillId="0" borderId="0" xfId="0" applyNumberFormat="1" applyBorder="1"/>
    <xf numFmtId="1" fontId="0" fillId="0" borderId="5" xfId="0" applyNumberFormat="1" applyBorder="1"/>
    <xf numFmtId="0" fontId="0" fillId="0" borderId="0" xfId="0" applyBorder="1"/>
    <xf numFmtId="0" fontId="2" fillId="0" borderId="1" xfId="18" applyFont="1" applyBorder="1"/>
    <xf numFmtId="0" fontId="0" fillId="0" borderId="6" xfId="0" applyBorder="1"/>
    <xf numFmtId="1" fontId="0" fillId="0" borderId="7" xfId="0" applyNumberFormat="1" applyBorder="1"/>
    <xf numFmtId="1" fontId="0" fillId="0" borderId="8" xfId="0" applyNumberFormat="1" applyBorder="1"/>
    <xf numFmtId="0" fontId="7" fillId="13" borderId="2" xfId="0" applyFont="1" applyFill="1" applyBorder="1" applyAlignment="1" applyProtection="1">
      <alignment horizontal="center"/>
      <protection hidden="1"/>
    </xf>
    <xf numFmtId="0" fontId="7" fillId="13" borderId="3" xfId="0" applyFont="1" applyFill="1" applyBorder="1" applyAlignment="1" applyProtection="1">
      <alignment horizontal="center"/>
      <protection hidden="1"/>
    </xf>
    <xf numFmtId="0" fontId="7" fillId="13" borderId="4" xfId="0" applyFont="1" applyFill="1" applyBorder="1" applyAlignment="1" applyProtection="1">
      <alignment horizontal="center"/>
      <protection hidden="1"/>
    </xf>
    <xf numFmtId="182" fontId="56" fillId="11" borderId="19" xfId="0" applyNumberFormat="1" applyFont="1" applyFill="1" applyBorder="1" applyAlignment="1" applyProtection="1">
      <alignment horizontal="center"/>
      <protection locked="0"/>
    </xf>
    <xf numFmtId="49" fontId="56" fillId="11" borderId="19" xfId="0" applyNumberFormat="1" applyFont="1" applyFill="1" applyBorder="1" applyAlignment="1" applyProtection="1">
      <alignment horizontal="left"/>
      <protection locked="0"/>
    </xf>
    <xf numFmtId="0" fontId="56" fillId="11" borderId="19" xfId="0" applyFont="1" applyFill="1" applyBorder="1" applyAlignment="1" applyProtection="1">
      <alignment horizontal="left"/>
      <protection locked="0"/>
    </xf>
    <xf numFmtId="0" fontId="17" fillId="0" borderId="19" xfId="0" applyFont="1" applyFill="1" applyBorder="1" applyAlignment="1" applyProtection="1">
      <alignment horizontal="center"/>
      <protection hidden="1"/>
    </xf>
    <xf numFmtId="0" fontId="6" fillId="0" borderId="12" xfId="15" applyFont="1" applyFill="1" applyBorder="1" applyAlignment="1" applyProtection="1">
      <alignment horizontal="center" vertical="center"/>
      <protection hidden="1"/>
    </xf>
    <xf numFmtId="0" fontId="6" fillId="0" borderId="14" xfId="15" applyFont="1" applyFill="1" applyBorder="1" applyAlignment="1" applyProtection="1">
      <alignment horizontal="center" vertical="center"/>
      <protection hidden="1"/>
    </xf>
    <xf numFmtId="0" fontId="69" fillId="13" borderId="2" xfId="0" applyFont="1" applyFill="1" applyBorder="1" applyAlignment="1" applyProtection="1">
      <alignment horizontal="center" vertical="center"/>
      <protection hidden="1"/>
    </xf>
    <xf numFmtId="0" fontId="69" fillId="13" borderId="3" xfId="0" applyFont="1" applyFill="1" applyBorder="1" applyAlignment="1" applyProtection="1">
      <alignment horizontal="center" vertical="center"/>
      <protection hidden="1"/>
    </xf>
    <xf numFmtId="0" fontId="69" fillId="13" borderId="4" xfId="0" applyFont="1" applyFill="1" applyBorder="1" applyAlignment="1" applyProtection="1">
      <alignment horizontal="center" vertical="center"/>
      <protection hidden="1"/>
    </xf>
    <xf numFmtId="16" fontId="56" fillId="11" borderId="7" xfId="0" applyNumberFormat="1" applyFont="1" applyFill="1" applyBorder="1" applyAlignment="1" applyProtection="1">
      <alignment horizontal="left"/>
      <protection locked="0"/>
    </xf>
    <xf numFmtId="49" fontId="58" fillId="11" borderId="19" xfId="15" applyNumberFormat="1" applyFont="1" applyFill="1" applyBorder="1" applyAlignment="1" applyProtection="1">
      <alignment horizontal="left"/>
      <protection locked="0"/>
    </xf>
    <xf numFmtId="0" fontId="26" fillId="13" borderId="0" xfId="19" applyFont="1" applyFill="1" applyBorder="1" applyAlignment="1" applyProtection="1">
      <alignment horizontal="center"/>
      <protection hidden="1"/>
    </xf>
    <xf numFmtId="0" fontId="6" fillId="0" borderId="12" xfId="15" applyFont="1" applyBorder="1" applyAlignment="1" applyProtection="1">
      <alignment horizontal="center"/>
      <protection hidden="1"/>
    </xf>
    <xf numFmtId="0" fontId="6" fillId="0" borderId="19" xfId="15" applyFont="1" applyBorder="1" applyAlignment="1" applyProtection="1">
      <alignment horizontal="center"/>
      <protection hidden="1"/>
    </xf>
    <xf numFmtId="0" fontId="6" fillId="0" borderId="14" xfId="15" applyFont="1" applyBorder="1" applyAlignment="1" applyProtection="1">
      <alignment horizontal="center"/>
      <protection hidden="1"/>
    </xf>
    <xf numFmtId="49" fontId="26" fillId="13" borderId="0" xfId="19" applyNumberFormat="1" applyFont="1" applyFill="1" applyBorder="1" applyAlignment="1" applyProtection="1">
      <alignment horizontal="center"/>
      <protection hidden="1"/>
    </xf>
    <xf numFmtId="0" fontId="55" fillId="13" borderId="0" xfId="0" applyFont="1" applyFill="1" applyBorder="1" applyAlignment="1" applyProtection="1">
      <alignment horizontal="center"/>
      <protection hidden="1"/>
    </xf>
    <xf numFmtId="0" fontId="14" fillId="13" borderId="0" xfId="0" applyFont="1" applyFill="1" applyBorder="1" applyAlignment="1" applyProtection="1">
      <alignment horizontal="center"/>
      <protection hidden="1"/>
    </xf>
    <xf numFmtId="0" fontId="6" fillId="13" borderId="0" xfId="0" applyFont="1" applyFill="1" applyBorder="1" applyAlignment="1" applyProtection="1">
      <alignment horizontal="right"/>
      <protection hidden="1"/>
    </xf>
    <xf numFmtId="0" fontId="26" fillId="13" borderId="0" xfId="19" applyFont="1" applyFill="1" applyBorder="1" applyAlignment="1" applyProtection="1">
      <alignment horizontal="center"/>
      <protection locked="0" hidden="1"/>
    </xf>
    <xf numFmtId="0" fontId="17" fillId="0" borderId="12" xfId="0" applyFont="1" applyBorder="1" applyAlignment="1" applyProtection="1">
      <alignment horizontal="center"/>
      <protection hidden="1"/>
    </xf>
    <xf numFmtId="0" fontId="0" fillId="0" borderId="19" xfId="0" applyBorder="1" applyAlignment="1" applyProtection="1">
      <alignment horizontal="center"/>
      <protection hidden="1"/>
    </xf>
    <xf numFmtId="0" fontId="0" fillId="0" borderId="14" xfId="0" applyBorder="1" applyAlignment="1" applyProtection="1">
      <alignment horizontal="center"/>
      <protection hidden="1"/>
    </xf>
    <xf numFmtId="0" fontId="6" fillId="0" borderId="0" xfId="0" applyFont="1" applyBorder="1" applyAlignment="1" applyProtection="1">
      <alignment horizontal="left"/>
      <protection hidden="1"/>
    </xf>
    <xf numFmtId="0" fontId="6" fillId="0" borderId="5" xfId="0" applyFont="1" applyBorder="1" applyAlignment="1" applyProtection="1">
      <alignment horizontal="left"/>
      <protection hidden="1"/>
    </xf>
    <xf numFmtId="0" fontId="6" fillId="0" borderId="7" xfId="0" applyFont="1" applyBorder="1" applyAlignment="1" applyProtection="1">
      <alignment horizontal="left"/>
      <protection hidden="1"/>
    </xf>
    <xf numFmtId="0" fontId="6" fillId="0" borderId="8" xfId="0" applyFont="1" applyBorder="1" applyAlignment="1" applyProtection="1">
      <alignment horizontal="left"/>
      <protection hidden="1"/>
    </xf>
    <xf numFmtId="170" fontId="6" fillId="0" borderId="12" xfId="0" applyNumberFormat="1" applyFont="1" applyBorder="1" applyAlignment="1" applyProtection="1">
      <alignment horizontal="left"/>
      <protection hidden="1"/>
    </xf>
    <xf numFmtId="170" fontId="6" fillId="0" borderId="14" xfId="0" applyNumberFormat="1" applyFont="1" applyBorder="1" applyAlignment="1" applyProtection="1">
      <alignment horizontal="left"/>
      <protection hidden="1"/>
    </xf>
    <xf numFmtId="0" fontId="6" fillId="0" borderId="2" xfId="0" applyFont="1" applyBorder="1" applyAlignment="1" applyProtection="1">
      <alignment horizontal="left"/>
      <protection hidden="1"/>
    </xf>
    <xf numFmtId="0" fontId="6" fillId="0" borderId="4" xfId="0" applyFont="1" applyBorder="1" applyAlignment="1" applyProtection="1">
      <alignment horizontal="left"/>
      <protection hidden="1"/>
    </xf>
    <xf numFmtId="170" fontId="19" fillId="0" borderId="97" xfId="0" applyNumberFormat="1" applyFont="1" applyBorder="1" applyAlignment="1" applyProtection="1">
      <alignment horizontal="left"/>
      <protection hidden="1"/>
    </xf>
    <xf numFmtId="170" fontId="19" fillId="0" borderId="102" xfId="0" applyNumberFormat="1" applyFont="1" applyBorder="1" applyAlignment="1" applyProtection="1">
      <alignment horizontal="left"/>
      <protection hidden="1"/>
    </xf>
    <xf numFmtId="0" fontId="6" fillId="0" borderId="22" xfId="0" applyFont="1" applyBorder="1" applyAlignment="1" applyProtection="1">
      <alignment horizontal="left"/>
      <protection hidden="1"/>
    </xf>
    <xf numFmtId="0" fontId="6" fillId="0" borderId="29" xfId="0" applyFont="1" applyBorder="1" applyAlignment="1" applyProtection="1">
      <alignment horizontal="left"/>
      <protection hidden="1"/>
    </xf>
    <xf numFmtId="170" fontId="6" fillId="0" borderId="6" xfId="0" applyNumberFormat="1" applyFont="1" applyBorder="1" applyAlignment="1" applyProtection="1">
      <alignment horizontal="left"/>
      <protection hidden="1"/>
    </xf>
    <xf numFmtId="170" fontId="6" fillId="0" borderId="8" xfId="0" applyNumberFormat="1" applyFont="1" applyBorder="1" applyAlignment="1" applyProtection="1">
      <alignment horizontal="left"/>
      <protection hidden="1"/>
    </xf>
    <xf numFmtId="170" fontId="6" fillId="0" borderId="1" xfId="0" applyNumberFormat="1" applyFont="1" applyBorder="1" applyAlignment="1" applyProtection="1">
      <alignment horizontal="left"/>
      <protection hidden="1"/>
    </xf>
    <xf numFmtId="170" fontId="6" fillId="0" borderId="5" xfId="0" applyNumberFormat="1" applyFont="1" applyBorder="1" applyAlignment="1" applyProtection="1">
      <alignment horizontal="left"/>
      <protection hidden="1"/>
    </xf>
    <xf numFmtId="170" fontId="6" fillId="0" borderId="0" xfId="0" applyNumberFormat="1" applyFont="1" applyBorder="1" applyAlignment="1" applyProtection="1">
      <alignment horizontal="left"/>
      <protection hidden="1"/>
    </xf>
    <xf numFmtId="170" fontId="6" fillId="0" borderId="2" xfId="0" applyNumberFormat="1" applyFont="1" applyFill="1" applyBorder="1" applyAlignment="1" applyProtection="1">
      <alignment horizontal="left"/>
      <protection hidden="1"/>
    </xf>
    <xf numFmtId="170" fontId="6" fillId="0" borderId="3" xfId="0" applyNumberFormat="1" applyFont="1" applyFill="1" applyBorder="1" applyAlignment="1" applyProtection="1">
      <alignment horizontal="left"/>
      <protection hidden="1"/>
    </xf>
    <xf numFmtId="170" fontId="28" fillId="0" borderId="2" xfId="0" applyNumberFormat="1" applyFont="1" applyBorder="1" applyAlignment="1" applyProtection="1">
      <alignment horizontal="left"/>
      <protection hidden="1"/>
    </xf>
    <xf numFmtId="170" fontId="28" fillId="0" borderId="4" xfId="0" applyNumberFormat="1" applyFont="1" applyBorder="1" applyAlignment="1" applyProtection="1">
      <alignment horizontal="left"/>
      <protection hidden="1"/>
    </xf>
    <xf numFmtId="170" fontId="28" fillId="0" borderId="23" xfId="0" applyNumberFormat="1" applyFont="1" applyBorder="1" applyAlignment="1" applyProtection="1">
      <alignment horizontal="left"/>
      <protection hidden="1"/>
    </xf>
    <xf numFmtId="170" fontId="28" fillId="0" borderId="33" xfId="0" applyNumberFormat="1" applyFont="1" applyBorder="1" applyAlignment="1" applyProtection="1">
      <alignment horizontal="left"/>
      <protection hidden="1"/>
    </xf>
    <xf numFmtId="38" fontId="6" fillId="11" borderId="12" xfId="13" applyFont="1" applyFill="1" applyBorder="1" applyAlignment="1" applyProtection="1">
      <alignment horizontal="left"/>
      <protection locked="0"/>
    </xf>
    <xf numFmtId="38" fontId="6" fillId="11" borderId="14" xfId="13" applyFont="1" applyFill="1" applyBorder="1" applyAlignment="1" applyProtection="1">
      <alignment horizontal="left"/>
      <protection locked="0"/>
    </xf>
    <xf numFmtId="0" fontId="6" fillId="0" borderId="12" xfId="0" applyFont="1" applyBorder="1" applyAlignment="1" applyProtection="1">
      <alignment horizontal="left"/>
      <protection hidden="1"/>
    </xf>
    <xf numFmtId="0" fontId="6" fillId="0" borderId="19" xfId="0" applyFont="1" applyBorder="1" applyAlignment="1" applyProtection="1">
      <alignment horizontal="left"/>
      <protection hidden="1"/>
    </xf>
    <xf numFmtId="0" fontId="48" fillId="0" borderId="0" xfId="15" applyBorder="1" applyAlignment="1" applyProtection="1">
      <alignment horizontal="center"/>
      <protection hidden="1"/>
    </xf>
    <xf numFmtId="2" fontId="40" fillId="0" borderId="0" xfId="0" applyNumberFormat="1" applyFont="1" applyBorder="1" applyAlignment="1" applyProtection="1">
      <alignment wrapText="1"/>
      <protection hidden="1"/>
    </xf>
    <xf numFmtId="0" fontId="15" fillId="0" borderId="2" xfId="0" applyFont="1" applyBorder="1" applyAlignment="1" applyProtection="1">
      <alignment vertical="center" wrapText="1"/>
      <protection hidden="1"/>
    </xf>
    <xf numFmtId="0" fontId="15" fillId="0" borderId="3" xfId="0" applyFont="1" applyBorder="1" applyAlignment="1" applyProtection="1">
      <alignment vertical="center" wrapText="1"/>
      <protection hidden="1"/>
    </xf>
    <xf numFmtId="0" fontId="15" fillId="0" borderId="4" xfId="0" applyFont="1" applyBorder="1" applyAlignment="1" applyProtection="1">
      <alignment vertical="center" wrapText="1"/>
      <protection hidden="1"/>
    </xf>
    <xf numFmtId="0" fontId="15" fillId="0" borderId="1" xfId="0" applyFont="1" applyBorder="1" applyAlignment="1" applyProtection="1">
      <alignment vertical="center" wrapText="1"/>
      <protection hidden="1"/>
    </xf>
    <xf numFmtId="0" fontId="15" fillId="0" borderId="0" xfId="0" applyFont="1" applyBorder="1" applyAlignment="1" applyProtection="1">
      <alignment vertical="center" wrapText="1"/>
      <protection hidden="1"/>
    </xf>
    <xf numFmtId="0" fontId="15" fillId="0" borderId="5" xfId="0" applyFont="1" applyBorder="1" applyAlignment="1" applyProtection="1">
      <alignment vertical="center" wrapText="1"/>
      <protection hidden="1"/>
    </xf>
    <xf numFmtId="0" fontId="15" fillId="0" borderId="6" xfId="0" applyFont="1" applyBorder="1" applyAlignment="1" applyProtection="1">
      <alignment vertical="center" wrapText="1"/>
      <protection hidden="1"/>
    </xf>
    <xf numFmtId="0" fontId="15" fillId="0" borderId="7" xfId="0" applyFont="1" applyBorder="1" applyAlignment="1" applyProtection="1">
      <alignment vertical="center" wrapText="1"/>
      <protection hidden="1"/>
    </xf>
    <xf numFmtId="0" fontId="15" fillId="0" borderId="8" xfId="0" applyFont="1" applyBorder="1" applyAlignment="1" applyProtection="1">
      <alignment vertical="center" wrapText="1"/>
      <protection hidden="1"/>
    </xf>
    <xf numFmtId="0" fontId="6" fillId="0" borderId="1" xfId="0" applyFont="1" applyBorder="1" applyAlignment="1" applyProtection="1">
      <protection hidden="1"/>
    </xf>
    <xf numFmtId="0" fontId="0" fillId="0" borderId="5" xfId="0" applyBorder="1" applyAlignment="1" applyProtection="1">
      <protection hidden="1"/>
    </xf>
    <xf numFmtId="0" fontId="6" fillId="0" borderId="2" xfId="0" applyFont="1" applyFill="1" applyBorder="1" applyAlignment="1" applyProtection="1">
      <alignment horizontal="center" wrapText="1"/>
      <protection hidden="1"/>
    </xf>
    <xf numFmtId="0" fontId="0" fillId="0" borderId="6" xfId="0" applyBorder="1" applyAlignment="1" applyProtection="1">
      <alignment horizontal="center" wrapText="1"/>
      <protection hidden="1"/>
    </xf>
    <xf numFmtId="0" fontId="6" fillId="10" borderId="5" xfId="0" applyFont="1" applyFill="1" applyBorder="1" applyAlignment="1" applyProtection="1">
      <alignment horizontal="center" vertical="center" wrapText="1"/>
      <protection hidden="1"/>
    </xf>
    <xf numFmtId="0" fontId="53" fillId="10" borderId="5" xfId="0" applyFont="1" applyFill="1" applyBorder="1" applyAlignment="1" applyProtection="1">
      <alignment horizontal="center" vertical="center" wrapText="1"/>
      <protection hidden="1"/>
    </xf>
    <xf numFmtId="0" fontId="53" fillId="10" borderId="8" xfId="0" applyFont="1" applyFill="1" applyBorder="1" applyAlignment="1" applyProtection="1">
      <alignment horizontal="center" vertical="center" wrapText="1"/>
      <protection hidden="1"/>
    </xf>
    <xf numFmtId="0" fontId="29" fillId="10" borderId="13" xfId="0" applyFont="1" applyFill="1" applyBorder="1" applyAlignment="1" applyProtection="1">
      <alignment horizontal="center" vertical="center" wrapText="1"/>
      <protection hidden="1"/>
    </xf>
    <xf numFmtId="0" fontId="41" fillId="10" borderId="13" xfId="0" applyFont="1" applyFill="1" applyBorder="1" applyAlignment="1" applyProtection="1">
      <alignment horizontal="center" vertical="center" wrapText="1"/>
      <protection hidden="1"/>
    </xf>
    <xf numFmtId="0" fontId="29" fillId="0" borderId="13" xfId="0" applyFont="1" applyBorder="1" applyAlignment="1" applyProtection="1">
      <alignment horizontal="center" vertical="center" wrapText="1"/>
      <protection hidden="1"/>
    </xf>
    <xf numFmtId="0" fontId="41" fillId="0" borderId="13" xfId="0" applyFont="1" applyBorder="1" applyAlignment="1" applyProtection="1">
      <alignment horizontal="center" vertical="center" wrapText="1"/>
      <protection hidden="1"/>
    </xf>
    <xf numFmtId="0" fontId="17" fillId="0" borderId="0" xfId="0" applyFont="1" applyAlignment="1" applyProtection="1">
      <protection hidden="1"/>
    </xf>
    <xf numFmtId="1" fontId="29" fillId="0" borderId="13" xfId="0" applyNumberFormat="1" applyFont="1" applyBorder="1" applyAlignment="1" applyProtection="1">
      <alignment horizontal="center" vertical="center" wrapText="1"/>
      <protection hidden="1"/>
    </xf>
    <xf numFmtId="0" fontId="29" fillId="10" borderId="13" xfId="0" applyFont="1" applyFill="1" applyBorder="1" applyAlignment="1" applyProtection="1">
      <alignment horizontal="center" vertical="center"/>
      <protection hidden="1"/>
    </xf>
    <xf numFmtId="0" fontId="41" fillId="10" borderId="13" xfId="0" applyFont="1" applyFill="1" applyBorder="1" applyAlignment="1" applyProtection="1">
      <alignment horizontal="center" vertical="center"/>
      <protection hidden="1"/>
    </xf>
    <xf numFmtId="1" fontId="29" fillId="10" borderId="13" xfId="0" applyNumberFormat="1" applyFont="1" applyFill="1" applyBorder="1" applyAlignment="1" applyProtection="1">
      <alignment horizontal="center" vertical="center" wrapText="1"/>
      <protection hidden="1"/>
    </xf>
    <xf numFmtId="0" fontId="29" fillId="0" borderId="13" xfId="0" applyFont="1" applyBorder="1" applyAlignment="1" applyProtection="1">
      <alignment horizontal="center" vertical="center"/>
      <protection hidden="1"/>
    </xf>
    <xf numFmtId="0" fontId="41" fillId="0" borderId="13" xfId="0" applyFont="1" applyBorder="1" applyAlignment="1" applyProtection="1">
      <alignment horizontal="center" vertical="center"/>
      <protection hidden="1"/>
    </xf>
    <xf numFmtId="0" fontId="6" fillId="0" borderId="9" xfId="22" applyFont="1" applyBorder="1" applyAlignment="1" applyProtection="1">
      <alignment horizontal="center" vertical="center" wrapText="1"/>
    </xf>
    <xf numFmtId="0" fontId="6" fillId="0" borderId="11" xfId="22" applyFont="1" applyBorder="1" applyAlignment="1" applyProtection="1">
      <alignment horizontal="center" vertical="center" wrapText="1"/>
    </xf>
    <xf numFmtId="0" fontId="6" fillId="0" borderId="10" xfId="22" applyFont="1" applyBorder="1" applyAlignment="1" applyProtection="1">
      <alignment horizontal="center" vertical="center" wrapText="1"/>
    </xf>
    <xf numFmtId="0" fontId="6" fillId="0" borderId="12" xfId="22" applyFont="1" applyBorder="1" applyAlignment="1" applyProtection="1">
      <alignment horizontal="center" vertical="center"/>
      <protection hidden="1"/>
    </xf>
    <xf numFmtId="0" fontId="6" fillId="0" borderId="19" xfId="22" applyFont="1" applyBorder="1" applyAlignment="1" applyProtection="1">
      <alignment horizontal="center" vertical="center"/>
      <protection hidden="1"/>
    </xf>
    <xf numFmtId="0" fontId="6" fillId="0" borderId="14" xfId="22" applyFont="1" applyBorder="1" applyAlignment="1" applyProtection="1">
      <alignment horizontal="center" vertical="center"/>
      <protection hidden="1"/>
    </xf>
    <xf numFmtId="0" fontId="10" fillId="0" borderId="2" xfId="22" applyFont="1" applyBorder="1" applyAlignment="1" applyProtection="1">
      <alignment horizontal="center"/>
      <protection hidden="1"/>
    </xf>
    <xf numFmtId="0" fontId="10" fillId="0" borderId="4" xfId="22" applyFont="1" applyBorder="1" applyAlignment="1" applyProtection="1">
      <alignment horizontal="center"/>
      <protection hidden="1"/>
    </xf>
    <xf numFmtId="0" fontId="10" fillId="0" borderId="12" xfId="22" applyFont="1" applyBorder="1" applyAlignment="1" applyProtection="1">
      <alignment horizontal="center" vertical="center"/>
      <protection hidden="1"/>
    </xf>
    <xf numFmtId="0" fontId="0" fillId="0" borderId="19" xfId="0" applyBorder="1" applyAlignment="1" applyProtection="1">
      <alignment horizontal="center" vertical="center"/>
      <protection hidden="1"/>
    </xf>
    <xf numFmtId="0" fontId="0" fillId="0" borderId="14" xfId="0" applyBorder="1" applyAlignment="1" applyProtection="1">
      <alignment horizontal="center" vertical="center"/>
      <protection hidden="1"/>
    </xf>
    <xf numFmtId="0" fontId="6" fillId="10" borderId="12" xfId="15" applyFont="1" applyFill="1" applyBorder="1" applyAlignment="1" applyProtection="1">
      <alignment horizontal="center" vertical="center"/>
      <protection hidden="1"/>
    </xf>
    <xf numFmtId="0" fontId="6" fillId="10" borderId="14" xfId="15" applyFont="1" applyFill="1" applyBorder="1" applyAlignment="1" applyProtection="1">
      <alignment horizontal="center" vertical="center"/>
      <protection hidden="1"/>
    </xf>
    <xf numFmtId="0" fontId="6" fillId="16" borderId="12" xfId="15" applyFont="1" applyFill="1" applyBorder="1" applyAlignment="1" applyProtection="1">
      <alignment horizontal="center" vertical="center"/>
      <protection hidden="1"/>
    </xf>
    <xf numFmtId="0" fontId="6" fillId="16" borderId="14" xfId="15" applyFont="1" applyFill="1" applyBorder="1" applyAlignment="1" applyProtection="1">
      <alignment horizontal="center" vertical="center"/>
      <protection hidden="1"/>
    </xf>
    <xf numFmtId="0" fontId="6" fillId="0" borderId="9" xfId="22" applyFont="1" applyBorder="1" applyAlignment="1" applyProtection="1">
      <alignment horizontal="center" vertical="top" wrapText="1"/>
    </xf>
    <xf numFmtId="0" fontId="6" fillId="0" borderId="11" xfId="22" applyFont="1" applyBorder="1" applyAlignment="1" applyProtection="1">
      <alignment horizontal="center" vertical="top" wrapText="1"/>
    </xf>
    <xf numFmtId="0" fontId="6" fillId="0" borderId="10" xfId="22" applyFont="1" applyBorder="1" applyAlignment="1" applyProtection="1">
      <alignment horizontal="center" vertical="top" wrapText="1"/>
    </xf>
    <xf numFmtId="0" fontId="6" fillId="16" borderId="19" xfId="15" applyFont="1" applyFill="1" applyBorder="1" applyAlignment="1" applyProtection="1">
      <alignment horizontal="center" vertical="center"/>
      <protection hidden="1"/>
    </xf>
    <xf numFmtId="181" fontId="8" fillId="0" borderId="12" xfId="0" applyNumberFormat="1" applyFont="1" applyBorder="1" applyAlignment="1" applyProtection="1">
      <alignment horizontal="center"/>
      <protection hidden="1"/>
    </xf>
    <xf numFmtId="0" fontId="8" fillId="0" borderId="14" xfId="0" applyFont="1" applyBorder="1" applyAlignment="1" applyProtection="1">
      <alignment horizontal="center"/>
      <protection hidden="1"/>
    </xf>
    <xf numFmtId="170" fontId="6" fillId="0" borderId="9" xfId="0" applyNumberFormat="1" applyFont="1" applyBorder="1" applyAlignment="1" applyProtection="1">
      <alignment horizontal="center"/>
      <protection hidden="1"/>
    </xf>
    <xf numFmtId="0" fontId="0" fillId="0" borderId="10" xfId="0" applyBorder="1" applyAlignment="1" applyProtection="1">
      <protection hidden="1"/>
    </xf>
    <xf numFmtId="38" fontId="7" fillId="0" borderId="2" xfId="16" applyNumberFormat="1" applyFont="1" applyBorder="1" applyAlignment="1" applyProtection="1">
      <alignment horizontal="center"/>
      <protection hidden="1"/>
    </xf>
    <xf numFmtId="38" fontId="7" fillId="0" borderId="4" xfId="16" applyNumberFormat="1" applyFont="1" applyBorder="1" applyAlignment="1" applyProtection="1">
      <alignment horizontal="center"/>
      <protection hidden="1"/>
    </xf>
    <xf numFmtId="38" fontId="7" fillId="0" borderId="6" xfId="16" applyNumberFormat="1" applyFont="1" applyBorder="1" applyAlignment="1" applyProtection="1">
      <alignment horizontal="center"/>
      <protection hidden="1"/>
    </xf>
    <xf numFmtId="38" fontId="7" fillId="0" borderId="8" xfId="16" applyNumberFormat="1" applyFont="1" applyBorder="1" applyAlignment="1" applyProtection="1">
      <alignment horizontal="center"/>
      <protection hidden="1"/>
    </xf>
    <xf numFmtId="38" fontId="0" fillId="0" borderId="12" xfId="0" applyNumberFormat="1" applyBorder="1" applyAlignment="1" applyProtection="1">
      <alignment horizontal="center" vertical="center"/>
      <protection hidden="1"/>
    </xf>
    <xf numFmtId="38" fontId="0" fillId="0" borderId="14" xfId="0" applyNumberFormat="1" applyBorder="1" applyAlignment="1" applyProtection="1">
      <alignment horizontal="center" vertical="center"/>
      <protection hidden="1"/>
    </xf>
    <xf numFmtId="170" fontId="6" fillId="0" borderId="12" xfId="0" applyNumberFormat="1" applyFont="1" applyBorder="1" applyAlignment="1" applyProtection="1">
      <alignment horizontal="center"/>
      <protection hidden="1"/>
    </xf>
    <xf numFmtId="170" fontId="6" fillId="0" borderId="14" xfId="0" applyNumberFormat="1" applyFont="1" applyBorder="1" applyAlignment="1" applyProtection="1">
      <alignment horizontal="center"/>
      <protection hidden="1"/>
    </xf>
    <xf numFmtId="38" fontId="7" fillId="0" borderId="12" xfId="16" applyNumberFormat="1" applyFont="1" applyBorder="1" applyAlignment="1" applyProtection="1">
      <alignment horizontal="center"/>
      <protection hidden="1"/>
    </xf>
    <xf numFmtId="38" fontId="7" fillId="0" borderId="14" xfId="16" applyNumberFormat="1" applyFont="1" applyBorder="1" applyAlignment="1" applyProtection="1">
      <alignment horizontal="center"/>
      <protection hidden="1"/>
    </xf>
    <xf numFmtId="3" fontId="7" fillId="11" borderId="12" xfId="16" applyNumberFormat="1" applyFont="1" applyFill="1" applyBorder="1" applyAlignment="1" applyProtection="1">
      <alignment horizontal="center" wrapText="1"/>
      <protection locked="0"/>
    </xf>
    <xf numFmtId="3" fontId="7" fillId="11" borderId="14" xfId="16" applyNumberFormat="1" applyFont="1" applyFill="1" applyBorder="1" applyAlignment="1" applyProtection="1">
      <alignment horizontal="center" wrapText="1"/>
      <protection locked="0"/>
    </xf>
    <xf numFmtId="0" fontId="6" fillId="0" borderId="1" xfId="0" applyFont="1" applyBorder="1" applyAlignment="1" applyProtection="1">
      <alignment horizontal="right"/>
      <protection hidden="1"/>
    </xf>
    <xf numFmtId="0" fontId="0" fillId="0" borderId="5" xfId="0" applyBorder="1" applyAlignment="1" applyProtection="1">
      <alignment horizontal="right"/>
      <protection hidden="1"/>
    </xf>
    <xf numFmtId="0" fontId="17" fillId="0" borderId="1" xfId="0" applyFont="1" applyBorder="1" applyAlignment="1" applyProtection="1">
      <alignment horizontal="center" vertical="center" shrinkToFit="1"/>
      <protection hidden="1"/>
    </xf>
    <xf numFmtId="0" fontId="17" fillId="0" borderId="0" xfId="0" applyFont="1" applyBorder="1" applyAlignment="1" applyProtection="1">
      <alignment horizontal="center" vertical="center" shrinkToFit="1"/>
      <protection hidden="1"/>
    </xf>
    <xf numFmtId="0" fontId="37" fillId="0" borderId="5" xfId="0" applyFont="1" applyBorder="1" applyAlignment="1" applyProtection="1">
      <alignment horizontal="center" vertical="center" shrinkToFit="1"/>
      <protection hidden="1"/>
    </xf>
    <xf numFmtId="0" fontId="37" fillId="0" borderId="6" xfId="0" applyFont="1" applyBorder="1" applyAlignment="1" applyProtection="1">
      <alignment horizontal="center" vertical="center" shrinkToFit="1"/>
      <protection hidden="1"/>
    </xf>
    <xf numFmtId="0" fontId="37" fillId="0" borderId="7" xfId="0" applyFont="1" applyBorder="1" applyAlignment="1" applyProtection="1">
      <alignment horizontal="center" vertical="center" shrinkToFit="1"/>
      <protection hidden="1"/>
    </xf>
    <xf numFmtId="0" fontId="37" fillId="0" borderId="8" xfId="0" applyFont="1" applyBorder="1" applyAlignment="1" applyProtection="1">
      <alignment horizontal="center" vertical="center" shrinkToFit="1"/>
      <protection hidden="1"/>
    </xf>
    <xf numFmtId="170" fontId="7" fillId="0" borderId="6" xfId="0" applyNumberFormat="1" applyFont="1" applyBorder="1" applyAlignment="1" applyProtection="1">
      <alignment horizontal="left"/>
      <protection hidden="1"/>
    </xf>
    <xf numFmtId="170" fontId="7" fillId="0" borderId="7" xfId="0" applyNumberFormat="1" applyFont="1" applyBorder="1" applyAlignment="1" applyProtection="1">
      <alignment horizontal="left"/>
      <protection hidden="1"/>
    </xf>
    <xf numFmtId="0" fontId="0" fillId="0" borderId="8" xfId="0" applyBorder="1" applyAlignment="1" applyProtection="1">
      <alignment horizontal="left"/>
      <protection hidden="1"/>
    </xf>
    <xf numFmtId="170" fontId="17" fillId="0" borderId="2" xfId="0" applyNumberFormat="1" applyFont="1" applyBorder="1" applyAlignment="1" applyProtection="1">
      <alignment horizontal="center" vertical="center"/>
      <protection hidden="1"/>
    </xf>
    <xf numFmtId="170" fontId="17" fillId="0" borderId="3" xfId="0" applyNumberFormat="1" applyFont="1" applyBorder="1" applyAlignment="1" applyProtection="1">
      <alignment horizontal="center" vertical="center"/>
      <protection hidden="1"/>
    </xf>
    <xf numFmtId="0" fontId="37" fillId="0" borderId="4" xfId="0" applyFont="1" applyBorder="1" applyAlignment="1" applyProtection="1">
      <alignment horizontal="center" vertical="center"/>
      <protection hidden="1"/>
    </xf>
    <xf numFmtId="170" fontId="17" fillId="0" borderId="1" xfId="0" applyNumberFormat="1" applyFont="1" applyBorder="1" applyAlignment="1" applyProtection="1">
      <alignment horizontal="center" vertical="center"/>
      <protection hidden="1"/>
    </xf>
    <xf numFmtId="170" fontId="17" fillId="0" borderId="0" xfId="0" applyNumberFormat="1" applyFont="1" applyBorder="1" applyAlignment="1" applyProtection="1">
      <alignment horizontal="center" vertical="center"/>
      <protection hidden="1"/>
    </xf>
    <xf numFmtId="0" fontId="37" fillId="0" borderId="5" xfId="0" applyFont="1" applyBorder="1" applyAlignment="1" applyProtection="1">
      <alignment horizontal="center" vertical="center"/>
      <protection hidden="1"/>
    </xf>
    <xf numFmtId="0" fontId="37" fillId="0" borderId="6" xfId="0" applyFont="1" applyBorder="1" applyAlignment="1" applyProtection="1">
      <alignment horizontal="center" vertical="center"/>
      <protection hidden="1"/>
    </xf>
    <xf numFmtId="0" fontId="37" fillId="0" borderId="7" xfId="0" applyFont="1" applyBorder="1" applyAlignment="1" applyProtection="1">
      <alignment horizontal="center" vertical="center"/>
      <protection hidden="1"/>
    </xf>
    <xf numFmtId="0" fontId="37" fillId="0" borderId="8" xfId="0" applyFont="1" applyBorder="1" applyAlignment="1" applyProtection="1">
      <alignment horizontal="center" vertical="center"/>
      <protection hidden="1"/>
    </xf>
    <xf numFmtId="170" fontId="7" fillId="0" borderId="1" xfId="0" applyNumberFormat="1" applyFont="1" applyBorder="1" applyAlignment="1" applyProtection="1">
      <alignment horizontal="left"/>
      <protection hidden="1"/>
    </xf>
    <xf numFmtId="170" fontId="7" fillId="0" borderId="0" xfId="0" applyNumberFormat="1" applyFont="1" applyBorder="1" applyAlignment="1" applyProtection="1">
      <alignment horizontal="left"/>
      <protection hidden="1"/>
    </xf>
    <xf numFmtId="0" fontId="0" fillId="0" borderId="5" xfId="0" applyBorder="1" applyAlignment="1" applyProtection="1">
      <alignment horizontal="left"/>
      <protection hidden="1"/>
    </xf>
    <xf numFmtId="0" fontId="6" fillId="0" borderId="0" xfId="22" applyFont="1" applyBorder="1" applyAlignment="1" applyProtection="1">
      <alignment horizontal="center" vertical="center" wrapText="1"/>
    </xf>
    <xf numFmtId="0" fontId="6" fillId="0" borderId="7" xfId="22" applyFont="1" applyBorder="1" applyAlignment="1" applyProtection="1">
      <alignment horizontal="center" vertical="center" wrapText="1"/>
    </xf>
    <xf numFmtId="0" fontId="6" fillId="10" borderId="19" xfId="15" applyFont="1" applyFill="1" applyBorder="1" applyAlignment="1" applyProtection="1">
      <alignment horizontal="center" vertical="center"/>
      <protection hidden="1"/>
    </xf>
    <xf numFmtId="0" fontId="7" fillId="0" borderId="0" xfId="0" applyFont="1" applyBorder="1" applyAlignment="1" applyProtection="1">
      <alignment horizontal="center"/>
      <protection hidden="1"/>
    </xf>
    <xf numFmtId="170" fontId="7" fillId="0" borderId="2" xfId="0" applyNumberFormat="1" applyFont="1" applyBorder="1" applyAlignment="1" applyProtection="1">
      <alignment horizontal="left"/>
      <protection hidden="1"/>
    </xf>
    <xf numFmtId="170" fontId="7" fillId="0" borderId="3" xfId="0" applyNumberFormat="1" applyFont="1" applyBorder="1" applyAlignment="1" applyProtection="1">
      <alignment horizontal="left"/>
      <protection hidden="1"/>
    </xf>
    <xf numFmtId="0" fontId="0" fillId="0" borderId="4" xfId="0" applyBorder="1" applyAlignment="1" applyProtection="1">
      <alignment horizontal="left"/>
      <protection hidden="1"/>
    </xf>
    <xf numFmtId="170" fontId="7" fillId="0" borderId="12" xfId="0" applyNumberFormat="1" applyFont="1" applyBorder="1" applyAlignment="1" applyProtection="1">
      <alignment horizontal="left"/>
      <protection hidden="1"/>
    </xf>
    <xf numFmtId="170" fontId="7" fillId="0" borderId="19" xfId="0" applyNumberFormat="1" applyFont="1" applyBorder="1" applyAlignment="1" applyProtection="1">
      <alignment horizontal="left"/>
      <protection hidden="1"/>
    </xf>
    <xf numFmtId="0" fontId="0" fillId="0" borderId="14" xfId="0" applyBorder="1" applyAlignment="1" applyProtection="1">
      <alignment horizontal="left"/>
      <protection hidden="1"/>
    </xf>
    <xf numFmtId="170" fontId="6" fillId="0" borderId="12" xfId="0" applyNumberFormat="1" applyFont="1" applyBorder="1" applyAlignment="1" applyProtection="1">
      <alignment horizontal="right" vertical="center"/>
      <protection hidden="1"/>
    </xf>
    <xf numFmtId="0" fontId="46" fillId="0" borderId="19" xfId="0" applyFont="1" applyBorder="1" applyAlignment="1" applyProtection="1">
      <alignment horizontal="right" vertical="center"/>
      <protection hidden="1"/>
    </xf>
    <xf numFmtId="0" fontId="46" fillId="0" borderId="14" xfId="0" applyFont="1" applyBorder="1" applyAlignment="1" applyProtection="1">
      <alignment horizontal="right" vertical="center"/>
      <protection hidden="1"/>
    </xf>
    <xf numFmtId="0" fontId="6" fillId="0" borderId="6" xfId="0" applyFont="1" applyBorder="1" applyAlignment="1" applyProtection="1">
      <alignment horizontal="right"/>
      <protection hidden="1"/>
    </xf>
    <xf numFmtId="0" fontId="0" fillId="0" borderId="7" xfId="0" applyBorder="1" applyAlignment="1" applyProtection="1">
      <alignment horizontal="right"/>
      <protection hidden="1"/>
    </xf>
    <xf numFmtId="0" fontId="0" fillId="0" borderId="8" xfId="0" applyBorder="1" applyAlignment="1" applyProtection="1">
      <alignment horizontal="right"/>
      <protection hidden="1"/>
    </xf>
    <xf numFmtId="0" fontId="25" fillId="0" borderId="9" xfId="22" applyFont="1" applyBorder="1" applyAlignment="1" applyProtection="1">
      <alignment horizontal="center" vertical="center" wrapText="1"/>
    </xf>
    <xf numFmtId="0" fontId="25" fillId="0" borderId="11" xfId="22" applyFont="1" applyBorder="1" applyAlignment="1" applyProtection="1">
      <alignment horizontal="center" vertical="center" wrapText="1"/>
    </xf>
    <xf numFmtId="0" fontId="25" fillId="0" borderId="10" xfId="22" applyFont="1" applyBorder="1" applyAlignment="1" applyProtection="1">
      <alignment horizontal="center" vertical="center" wrapText="1"/>
    </xf>
    <xf numFmtId="3" fontId="6" fillId="0" borderId="0" xfId="0" applyNumberFormat="1" applyFont="1" applyBorder="1" applyAlignment="1" applyProtection="1">
      <protection hidden="1"/>
    </xf>
    <xf numFmtId="0" fontId="0" fillId="0" borderId="0" xfId="0" applyAlignment="1" applyProtection="1">
      <protection hidden="1"/>
    </xf>
    <xf numFmtId="2" fontId="6" fillId="0" borderId="1" xfId="0" applyNumberFormat="1" applyFont="1" applyBorder="1" applyAlignment="1" applyProtection="1">
      <alignment horizontal="center"/>
      <protection hidden="1"/>
    </xf>
    <xf numFmtId="2" fontId="0" fillId="0" borderId="5" xfId="0" applyNumberFormat="1" applyBorder="1" applyAlignment="1" applyProtection="1">
      <alignment horizontal="center"/>
      <protection hidden="1"/>
    </xf>
    <xf numFmtId="1" fontId="6" fillId="11" borderId="1" xfId="0" applyNumberFormat="1" applyFont="1" applyFill="1" applyBorder="1" applyAlignment="1" applyProtection="1">
      <protection locked="0"/>
    </xf>
    <xf numFmtId="1" fontId="6" fillId="11" borderId="0" xfId="0" applyNumberFormat="1" applyFont="1" applyFill="1" applyBorder="1" applyAlignment="1" applyProtection="1">
      <protection locked="0"/>
    </xf>
    <xf numFmtId="1" fontId="6" fillId="11" borderId="5" xfId="0" applyNumberFormat="1" applyFont="1" applyFill="1" applyBorder="1" applyAlignment="1" applyProtection="1">
      <protection locked="0"/>
    </xf>
    <xf numFmtId="2" fontId="6" fillId="11" borderId="1" xfId="0" applyNumberFormat="1" applyFont="1" applyFill="1" applyBorder="1" applyAlignment="1" applyProtection="1">
      <alignment horizontal="center"/>
      <protection locked="0"/>
    </xf>
    <xf numFmtId="2" fontId="6" fillId="11" borderId="0" xfId="0" applyNumberFormat="1" applyFont="1" applyFill="1" applyBorder="1" applyAlignment="1" applyProtection="1">
      <alignment horizontal="center"/>
      <protection locked="0"/>
    </xf>
    <xf numFmtId="1" fontId="6" fillId="11" borderId="6" xfId="0" applyNumberFormat="1" applyFont="1" applyFill="1" applyBorder="1" applyAlignment="1" applyProtection="1">
      <protection locked="0"/>
    </xf>
    <xf numFmtId="1" fontId="6" fillId="11" borderId="7" xfId="0" applyNumberFormat="1" applyFont="1" applyFill="1" applyBorder="1" applyAlignment="1" applyProtection="1">
      <protection locked="0"/>
    </xf>
    <xf numFmtId="1" fontId="6" fillId="11" borderId="8" xfId="0" applyNumberFormat="1" applyFont="1" applyFill="1" applyBorder="1" applyAlignment="1" applyProtection="1">
      <protection locked="0"/>
    </xf>
    <xf numFmtId="0" fontId="6" fillId="11" borderId="1" xfId="0" applyFont="1" applyFill="1" applyBorder="1" applyAlignment="1" applyProtection="1">
      <alignment horizontal="center"/>
      <protection locked="0"/>
    </xf>
    <xf numFmtId="0" fontId="6" fillId="11" borderId="0" xfId="0" applyFont="1" applyFill="1" applyBorder="1" applyAlignment="1" applyProtection="1">
      <alignment horizontal="center"/>
      <protection locked="0"/>
    </xf>
    <xf numFmtId="0" fontId="6" fillId="11" borderId="5" xfId="0" applyFont="1" applyFill="1" applyBorder="1" applyAlignment="1" applyProtection="1">
      <alignment horizontal="center"/>
      <protection locked="0"/>
    </xf>
    <xf numFmtId="180" fontId="6" fillId="11" borderId="1" xfId="16" applyNumberFormat="1" applyFont="1" applyFill="1" applyBorder="1" applyAlignment="1" applyProtection="1">
      <alignment horizontal="center"/>
      <protection locked="0"/>
    </xf>
    <xf numFmtId="180" fontId="6" fillId="11" borderId="0" xfId="16" applyNumberFormat="1" applyFont="1" applyFill="1" applyBorder="1" applyAlignment="1" applyProtection="1">
      <alignment horizontal="center"/>
      <protection locked="0"/>
    </xf>
    <xf numFmtId="180" fontId="6" fillId="11" borderId="5" xfId="16" applyNumberFormat="1" applyFont="1" applyFill="1" applyBorder="1" applyAlignment="1" applyProtection="1">
      <alignment horizontal="center"/>
      <protection locked="0"/>
    </xf>
    <xf numFmtId="0" fontId="6" fillId="0" borderId="12" xfId="0" applyFont="1" applyBorder="1" applyAlignment="1" applyProtection="1">
      <alignment horizontal="center" wrapText="1"/>
      <protection hidden="1"/>
    </xf>
    <xf numFmtId="0" fontId="6" fillId="0" borderId="19" xfId="0" applyFont="1" applyBorder="1" applyAlignment="1" applyProtection="1">
      <alignment horizontal="center" wrapText="1"/>
      <protection hidden="1"/>
    </xf>
    <xf numFmtId="0" fontId="0" fillId="0" borderId="14" xfId="0" applyBorder="1" applyAlignment="1" applyProtection="1">
      <alignment horizontal="center" wrapText="1"/>
      <protection hidden="1"/>
    </xf>
    <xf numFmtId="0" fontId="7" fillId="0" borderId="2" xfId="0" applyFont="1" applyBorder="1" applyAlignment="1" applyProtection="1">
      <alignment vertical="center"/>
      <protection hidden="1"/>
    </xf>
    <xf numFmtId="0" fontId="2" fillId="0" borderId="6" xfId="0" applyFont="1" applyBorder="1" applyAlignment="1" applyProtection="1">
      <alignment vertical="center"/>
      <protection hidden="1"/>
    </xf>
    <xf numFmtId="0" fontId="6" fillId="0" borderId="12" xfId="0" applyFont="1" applyBorder="1" applyAlignment="1" applyProtection="1">
      <alignment horizontal="center"/>
      <protection hidden="1"/>
    </xf>
    <xf numFmtId="0" fontId="6" fillId="0" borderId="2" xfId="0" applyFont="1" applyBorder="1" applyAlignment="1" applyProtection="1">
      <alignment horizontal="center" vertical="center" wrapText="1"/>
      <protection hidden="1"/>
    </xf>
    <xf numFmtId="0" fontId="6" fillId="0" borderId="3" xfId="0" applyFont="1" applyBorder="1" applyAlignment="1" applyProtection="1">
      <alignment horizontal="center" vertical="center" wrapText="1"/>
      <protection hidden="1"/>
    </xf>
    <xf numFmtId="0" fontId="6" fillId="0" borderId="4" xfId="0" applyFont="1" applyBorder="1" applyAlignment="1" applyProtection="1">
      <alignment horizontal="center" vertical="center" wrapText="1"/>
      <protection hidden="1"/>
    </xf>
    <xf numFmtId="0" fontId="0" fillId="0" borderId="6" xfId="0" applyBorder="1" applyAlignment="1" applyProtection="1">
      <alignment horizontal="center" vertical="center" wrapText="1"/>
      <protection hidden="1"/>
    </xf>
    <xf numFmtId="0" fontId="0" fillId="0" borderId="7" xfId="0" applyBorder="1" applyAlignment="1" applyProtection="1">
      <alignment horizontal="center" vertical="center" wrapText="1"/>
      <protection hidden="1"/>
    </xf>
    <xf numFmtId="0" fontId="0" fillId="0" borderId="8" xfId="0" applyBorder="1" applyAlignment="1" applyProtection="1">
      <alignment horizontal="center" vertical="center" wrapText="1"/>
      <protection hidden="1"/>
    </xf>
    <xf numFmtId="0" fontId="7" fillId="11" borderId="12" xfId="0" applyFont="1" applyFill="1" applyBorder="1" applyAlignment="1" applyProtection="1">
      <alignment horizontal="center" vertical="center"/>
      <protection locked="0"/>
    </xf>
    <xf numFmtId="0" fontId="7" fillId="11" borderId="19" xfId="0" applyFont="1" applyFill="1" applyBorder="1" applyAlignment="1" applyProtection="1">
      <alignment horizontal="center" vertical="center"/>
      <protection locked="0"/>
    </xf>
    <xf numFmtId="0" fontId="7" fillId="11" borderId="14" xfId="0" applyFont="1" applyFill="1" applyBorder="1" applyAlignment="1" applyProtection="1">
      <alignment horizontal="center" vertical="center"/>
      <protection locked="0"/>
    </xf>
    <xf numFmtId="0" fontId="6" fillId="0" borderId="12" xfId="0" applyFont="1" applyBorder="1" applyAlignment="1" applyProtection="1">
      <alignment horizontal="left" vertical="center"/>
      <protection hidden="1"/>
    </xf>
    <xf numFmtId="0" fontId="6" fillId="0" borderId="19" xfId="0" applyFont="1" applyBorder="1" applyAlignment="1" applyProtection="1">
      <alignment horizontal="left" vertical="center"/>
      <protection hidden="1"/>
    </xf>
    <xf numFmtId="0" fontId="0" fillId="0" borderId="19" xfId="0" applyBorder="1" applyAlignment="1" applyProtection="1">
      <alignment horizontal="left"/>
      <protection hidden="1"/>
    </xf>
    <xf numFmtId="1" fontId="7" fillId="11" borderId="103" xfId="0" applyNumberFormat="1" applyFont="1" applyFill="1" applyBorder="1" applyAlignment="1" applyProtection="1">
      <alignment horizontal="center"/>
      <protection locked="0"/>
    </xf>
    <xf numFmtId="1" fontId="7" fillId="11" borderId="36" xfId="0" applyNumberFormat="1" applyFont="1" applyFill="1" applyBorder="1" applyAlignment="1" applyProtection="1">
      <alignment horizontal="center"/>
      <protection locked="0"/>
    </xf>
    <xf numFmtId="1" fontId="7" fillId="11" borderId="70" xfId="0" applyNumberFormat="1" applyFont="1" applyFill="1" applyBorder="1" applyAlignment="1" applyProtection="1">
      <alignment horizontal="center"/>
      <protection locked="0"/>
    </xf>
    <xf numFmtId="1" fontId="7" fillId="11" borderId="104" xfId="0" applyNumberFormat="1" applyFont="1" applyFill="1" applyBorder="1" applyAlignment="1" applyProtection="1">
      <alignment horizontal="center"/>
      <protection locked="0"/>
    </xf>
    <xf numFmtId="1" fontId="6" fillId="11" borderId="2" xfId="0" applyNumberFormat="1" applyFont="1" applyFill="1" applyBorder="1" applyAlignment="1" applyProtection="1">
      <protection locked="0"/>
    </xf>
    <xf numFmtId="0" fontId="0" fillId="0" borderId="3" xfId="0" applyBorder="1" applyAlignment="1" applyProtection="1"/>
    <xf numFmtId="0" fontId="0" fillId="0" borderId="4" xfId="0" applyBorder="1" applyAlignment="1" applyProtection="1"/>
    <xf numFmtId="0" fontId="0" fillId="0" borderId="14" xfId="0" applyBorder="1" applyAlignment="1" applyProtection="1">
      <alignment wrapText="1"/>
      <protection hidden="1"/>
    </xf>
    <xf numFmtId="2" fontId="6" fillId="0" borderId="2" xfId="0" applyNumberFormat="1" applyFont="1" applyBorder="1" applyAlignment="1" applyProtection="1">
      <alignment horizontal="center"/>
      <protection hidden="1"/>
    </xf>
    <xf numFmtId="2" fontId="0" fillId="0" borderId="4" xfId="0" applyNumberFormat="1" applyBorder="1" applyAlignment="1" applyProtection="1">
      <alignment horizontal="center"/>
      <protection hidden="1"/>
    </xf>
    <xf numFmtId="0" fontId="6" fillId="0" borderId="2" xfId="0" applyFont="1" applyBorder="1" applyAlignment="1" applyProtection="1">
      <alignment wrapText="1"/>
      <protection hidden="1"/>
    </xf>
    <xf numFmtId="0" fontId="0" fillId="0" borderId="3" xfId="0" applyBorder="1" applyAlignment="1" applyProtection="1">
      <alignment wrapText="1"/>
      <protection hidden="1"/>
    </xf>
    <xf numFmtId="0" fontId="0" fillId="0" borderId="4" xfId="0" applyBorder="1" applyAlignment="1" applyProtection="1">
      <alignment wrapText="1"/>
      <protection hidden="1"/>
    </xf>
    <xf numFmtId="2" fontId="7" fillId="0" borderId="12" xfId="0" applyNumberFormat="1" applyFont="1" applyBorder="1" applyAlignment="1" applyProtection="1">
      <alignment horizontal="center"/>
      <protection hidden="1"/>
    </xf>
    <xf numFmtId="2" fontId="0" fillId="0" borderId="14" xfId="0" applyNumberFormat="1" applyBorder="1" applyAlignment="1" applyProtection="1">
      <alignment horizontal="center"/>
      <protection hidden="1"/>
    </xf>
    <xf numFmtId="0" fontId="7" fillId="0" borderId="2" xfId="0" applyFont="1" applyBorder="1" applyAlignment="1" applyProtection="1">
      <alignment horizontal="center" vertical="center"/>
      <protection hidden="1"/>
    </xf>
    <xf numFmtId="0" fontId="6" fillId="0" borderId="4" xfId="0" applyFont="1" applyBorder="1" applyAlignment="1" applyProtection="1">
      <alignment horizontal="center" vertical="center"/>
      <protection hidden="1"/>
    </xf>
    <xf numFmtId="0" fontId="7" fillId="0" borderId="6" xfId="0" applyFont="1" applyBorder="1" applyAlignment="1" applyProtection="1">
      <alignment horizontal="center" vertical="center"/>
      <protection hidden="1"/>
    </xf>
    <xf numFmtId="0" fontId="7" fillId="0" borderId="7" xfId="0" applyFont="1" applyBorder="1" applyAlignment="1" applyProtection="1">
      <alignment horizontal="center" vertical="center"/>
      <protection hidden="1"/>
    </xf>
    <xf numFmtId="0" fontId="6" fillId="0" borderId="1" xfId="0" applyFont="1" applyBorder="1" applyAlignment="1" applyProtection="1">
      <alignment horizontal="center" vertical="center"/>
      <protection hidden="1"/>
    </xf>
    <xf numFmtId="0" fontId="6" fillId="0" borderId="5" xfId="0" applyFont="1" applyBorder="1" applyAlignment="1" applyProtection="1">
      <alignment horizontal="center" vertical="center"/>
      <protection hidden="1"/>
    </xf>
    <xf numFmtId="0" fontId="6" fillId="0" borderId="6" xfId="0" applyFont="1" applyBorder="1" applyAlignment="1" applyProtection="1">
      <alignment horizontal="center" vertical="center"/>
      <protection hidden="1"/>
    </xf>
    <xf numFmtId="0" fontId="6" fillId="0" borderId="8" xfId="0" applyFont="1" applyBorder="1" applyAlignment="1" applyProtection="1">
      <alignment horizontal="center" vertical="center"/>
      <protection hidden="1"/>
    </xf>
    <xf numFmtId="0" fontId="6" fillId="0" borderId="7" xfId="0" applyFont="1" applyBorder="1" applyAlignment="1" applyProtection="1">
      <alignment horizontal="center" vertical="center"/>
      <protection hidden="1"/>
    </xf>
    <xf numFmtId="0" fontId="17" fillId="0" borderId="19" xfId="0" applyFont="1" applyBorder="1" applyAlignment="1" applyProtection="1">
      <protection hidden="1"/>
    </xf>
    <xf numFmtId="0" fontId="17" fillId="0" borderId="14" xfId="0" applyFont="1" applyBorder="1" applyAlignment="1" applyProtection="1">
      <protection hidden="1"/>
    </xf>
    <xf numFmtId="0" fontId="7" fillId="0" borderId="9" xfId="0" applyFont="1" applyBorder="1" applyAlignment="1" applyProtection="1">
      <alignment vertical="center"/>
      <protection hidden="1"/>
    </xf>
    <xf numFmtId="0" fontId="2" fillId="0" borderId="10" xfId="0" applyFont="1" applyBorder="1" applyAlignment="1" applyProtection="1">
      <alignment vertical="center"/>
      <protection hidden="1"/>
    </xf>
    <xf numFmtId="0" fontId="6" fillId="0" borderId="2" xfId="0" applyFont="1" applyBorder="1" applyAlignment="1" applyProtection="1">
      <alignment horizontal="center" wrapText="1"/>
      <protection hidden="1"/>
    </xf>
    <xf numFmtId="0" fontId="6" fillId="0" borderId="3" xfId="0" applyFont="1" applyBorder="1" applyAlignment="1" applyProtection="1">
      <alignment horizontal="center" wrapText="1"/>
      <protection hidden="1"/>
    </xf>
    <xf numFmtId="0" fontId="6" fillId="0" borderId="4" xfId="0" applyFont="1" applyBorder="1" applyAlignment="1" applyProtection="1">
      <alignment horizontal="center" wrapText="1"/>
      <protection hidden="1"/>
    </xf>
    <xf numFmtId="179" fontId="6" fillId="0" borderId="1" xfId="0" applyNumberFormat="1" applyFont="1" applyBorder="1" applyAlignment="1" applyProtection="1">
      <protection hidden="1"/>
    </xf>
    <xf numFmtId="179" fontId="0" fillId="0" borderId="5" xfId="0" applyNumberFormat="1" applyBorder="1" applyAlignment="1" applyProtection="1">
      <protection hidden="1"/>
    </xf>
    <xf numFmtId="169" fontId="6" fillId="0" borderId="1" xfId="0" applyNumberFormat="1" applyFont="1" applyBorder="1" applyAlignment="1" applyProtection="1">
      <alignment horizontal="center" vertical="center"/>
      <protection hidden="1"/>
    </xf>
    <xf numFmtId="169" fontId="6" fillId="0" borderId="0" xfId="0" applyNumberFormat="1" applyFont="1" applyBorder="1" applyAlignment="1" applyProtection="1">
      <alignment horizontal="center" vertical="center"/>
      <protection hidden="1"/>
    </xf>
    <xf numFmtId="179" fontId="6" fillId="0" borderId="2" xfId="0" applyNumberFormat="1" applyFont="1" applyBorder="1" applyAlignment="1" applyProtection="1">
      <protection hidden="1"/>
    </xf>
    <xf numFmtId="179" fontId="0" fillId="0" borderId="4" xfId="0" applyNumberFormat="1" applyBorder="1" applyAlignment="1" applyProtection="1">
      <protection hidden="1"/>
    </xf>
    <xf numFmtId="169" fontId="6" fillId="0" borderId="6" xfId="0" applyNumberFormat="1" applyFont="1" applyBorder="1" applyAlignment="1" applyProtection="1">
      <alignment horizontal="center" vertical="center"/>
      <protection hidden="1"/>
    </xf>
    <xf numFmtId="169" fontId="6" fillId="0" borderId="7" xfId="0" applyNumberFormat="1" applyFont="1" applyBorder="1" applyAlignment="1" applyProtection="1">
      <alignment horizontal="center" vertical="center"/>
      <protection hidden="1"/>
    </xf>
    <xf numFmtId="179" fontId="6" fillId="0" borderId="88" xfId="0" applyNumberFormat="1" applyFont="1" applyBorder="1" applyAlignment="1" applyProtection="1">
      <protection hidden="1"/>
    </xf>
    <xf numFmtId="179" fontId="0" fillId="0" borderId="75" xfId="0" applyNumberFormat="1" applyBorder="1" applyAlignment="1" applyProtection="1">
      <protection hidden="1"/>
    </xf>
    <xf numFmtId="0" fontId="6" fillId="10" borderId="12" xfId="15" applyFont="1" applyFill="1" applyBorder="1" applyAlignment="1" applyProtection="1">
      <alignment horizontal="center"/>
      <protection hidden="1"/>
    </xf>
    <xf numFmtId="0" fontId="6" fillId="10" borderId="19" xfId="15" applyFont="1" applyFill="1" applyBorder="1" applyAlignment="1" applyProtection="1">
      <alignment horizontal="center"/>
      <protection hidden="1"/>
    </xf>
    <xf numFmtId="0" fontId="6" fillId="10" borderId="14" xfId="15" applyFont="1" applyFill="1" applyBorder="1" applyAlignment="1" applyProtection="1">
      <alignment horizontal="center"/>
      <protection hidden="1"/>
    </xf>
    <xf numFmtId="0" fontId="6" fillId="10" borderId="2" xfId="15" applyFont="1" applyFill="1" applyBorder="1" applyAlignment="1" applyProtection="1">
      <alignment horizontal="center" vertical="center"/>
      <protection hidden="1"/>
    </xf>
    <xf numFmtId="0" fontId="6" fillId="10" borderId="4" xfId="15" applyFont="1" applyFill="1" applyBorder="1" applyAlignment="1" applyProtection="1">
      <alignment horizontal="center" vertical="center"/>
      <protection hidden="1"/>
    </xf>
    <xf numFmtId="0" fontId="6" fillId="10" borderId="6" xfId="15" applyFont="1" applyFill="1" applyBorder="1" applyAlignment="1" applyProtection="1">
      <alignment horizontal="center" vertical="center"/>
      <protection hidden="1"/>
    </xf>
    <xf numFmtId="0" fontId="6" fillId="10" borderId="8" xfId="15" applyFont="1" applyFill="1" applyBorder="1" applyAlignment="1" applyProtection="1">
      <alignment horizontal="center" vertical="center"/>
      <protection hidden="1"/>
    </xf>
    <xf numFmtId="3" fontId="17" fillId="0" borderId="12" xfId="0" applyNumberFormat="1" applyFont="1" applyBorder="1" applyAlignment="1" applyProtection="1">
      <protection hidden="1"/>
    </xf>
    <xf numFmtId="3" fontId="27" fillId="0" borderId="19" xfId="0" applyNumberFormat="1" applyFont="1" applyBorder="1" applyAlignment="1" applyProtection="1">
      <protection hidden="1"/>
    </xf>
    <xf numFmtId="169" fontId="17" fillId="0" borderId="12" xfId="0" applyNumberFormat="1" applyFont="1" applyBorder="1" applyAlignment="1" applyProtection="1">
      <protection hidden="1"/>
    </xf>
    <xf numFmtId="169" fontId="27" fillId="0" borderId="19" xfId="0" applyNumberFormat="1" applyFont="1" applyBorder="1" applyAlignment="1" applyProtection="1">
      <protection hidden="1"/>
    </xf>
    <xf numFmtId="2" fontId="6" fillId="0" borderId="12" xfId="0" applyNumberFormat="1" applyFont="1" applyBorder="1" applyAlignment="1" applyProtection="1">
      <protection hidden="1"/>
    </xf>
    <xf numFmtId="2" fontId="0" fillId="0" borderId="14" xfId="0" applyNumberFormat="1" applyBorder="1" applyAlignment="1" applyProtection="1">
      <protection hidden="1"/>
    </xf>
    <xf numFmtId="179" fontId="17" fillId="0" borderId="79" xfId="0" applyNumberFormat="1" applyFont="1" applyBorder="1" applyAlignment="1" applyProtection="1">
      <protection hidden="1"/>
    </xf>
    <xf numFmtId="179" fontId="27" fillId="0" borderId="81" xfId="0" applyNumberFormat="1" applyFont="1" applyBorder="1" applyAlignment="1" applyProtection="1">
      <protection hidden="1"/>
    </xf>
    <xf numFmtId="2" fontId="6" fillId="0" borderId="6" xfId="0" applyNumberFormat="1" applyFont="1" applyBorder="1" applyAlignment="1" applyProtection="1">
      <protection hidden="1"/>
    </xf>
    <xf numFmtId="2" fontId="0" fillId="0" borderId="7" xfId="0" applyNumberFormat="1" applyBorder="1" applyAlignment="1" applyProtection="1">
      <protection hidden="1"/>
    </xf>
    <xf numFmtId="179" fontId="17" fillId="0" borderId="88" xfId="0" applyNumberFormat="1" applyFont="1" applyBorder="1" applyAlignment="1" applyProtection="1">
      <protection hidden="1"/>
    </xf>
    <xf numFmtId="179" fontId="27" fillId="0" borderId="75" xfId="0" applyNumberFormat="1" applyFont="1" applyBorder="1" applyAlignment="1" applyProtection="1">
      <protection hidden="1"/>
    </xf>
    <xf numFmtId="170" fontId="6" fillId="13" borderId="1" xfId="0" applyNumberFormat="1" applyFont="1" applyFill="1" applyBorder="1" applyAlignment="1" applyProtection="1">
      <alignment horizontal="center"/>
      <protection hidden="1"/>
    </xf>
    <xf numFmtId="170" fontId="6" fillId="13" borderId="0" xfId="0" applyNumberFormat="1" applyFont="1" applyFill="1" applyBorder="1" applyAlignment="1" applyProtection="1">
      <alignment horizontal="center"/>
      <protection hidden="1"/>
    </xf>
    <xf numFmtId="0" fontId="6" fillId="0" borderId="1" xfId="0" applyFont="1" applyBorder="1" applyAlignment="1" applyProtection="1">
      <alignment horizontal="left"/>
      <protection hidden="1"/>
    </xf>
    <xf numFmtId="0" fontId="6" fillId="0" borderId="3" xfId="0" applyFont="1" applyBorder="1" applyAlignment="1" applyProtection="1">
      <alignment horizontal="center" vertical="center"/>
      <protection hidden="1"/>
    </xf>
    <xf numFmtId="0" fontId="0" fillId="0" borderId="7" xfId="0" applyBorder="1" applyAlignment="1" applyProtection="1">
      <alignment vertical="center"/>
      <protection hidden="1"/>
    </xf>
    <xf numFmtId="0" fontId="6" fillId="0" borderId="14" xfId="0" applyFont="1" applyBorder="1" applyAlignment="1" applyProtection="1">
      <alignment horizontal="center"/>
      <protection hidden="1"/>
    </xf>
    <xf numFmtId="0" fontId="0" fillId="0" borderId="6" xfId="0" applyBorder="1" applyAlignment="1" applyProtection="1">
      <alignment vertical="center"/>
      <protection hidden="1"/>
    </xf>
    <xf numFmtId="0" fontId="6" fillId="0" borderId="19" xfId="0" applyFont="1" applyBorder="1" applyAlignment="1" applyProtection="1">
      <alignment horizontal="center"/>
      <protection hidden="1"/>
    </xf>
    <xf numFmtId="2" fontId="28" fillId="0" borderId="3" xfId="0" applyNumberFormat="1" applyFont="1" applyBorder="1" applyAlignment="1" applyProtection="1">
      <alignment horizontal="center" vertical="center"/>
      <protection hidden="1"/>
    </xf>
    <xf numFmtId="0" fontId="41" fillId="0" borderId="7" xfId="0" applyFont="1" applyBorder="1" applyAlignment="1" applyProtection="1">
      <alignment vertical="center"/>
      <protection hidden="1"/>
    </xf>
    <xf numFmtId="0" fontId="17" fillId="0" borderId="4" xfId="0" applyFont="1" applyBorder="1" applyAlignment="1" applyProtection="1">
      <alignment vertical="center"/>
      <protection hidden="1"/>
    </xf>
    <xf numFmtId="0" fontId="37" fillId="0" borderId="8" xfId="0" applyFont="1" applyBorder="1" applyAlignment="1" applyProtection="1">
      <alignment vertical="center"/>
      <protection hidden="1"/>
    </xf>
    <xf numFmtId="0" fontId="15" fillId="0" borderId="2" xfId="0" applyFont="1" applyBorder="1" applyAlignment="1" applyProtection="1">
      <alignment horizontal="center" vertical="center" wrapText="1"/>
      <protection hidden="1"/>
    </xf>
    <xf numFmtId="0" fontId="15" fillId="0" borderId="3" xfId="0" applyFont="1" applyBorder="1" applyAlignment="1" applyProtection="1">
      <alignment horizontal="center" vertical="center" wrapText="1"/>
      <protection hidden="1"/>
    </xf>
    <xf numFmtId="0" fontId="15" fillId="0" borderId="4" xfId="0" applyFont="1" applyBorder="1" applyAlignment="1" applyProtection="1">
      <alignment horizontal="center" vertical="center" wrapText="1"/>
      <protection hidden="1"/>
    </xf>
    <xf numFmtId="0" fontId="15" fillId="0" borderId="1" xfId="0" applyFont="1" applyBorder="1" applyAlignment="1" applyProtection="1">
      <alignment horizontal="center" vertical="center" wrapText="1"/>
      <protection hidden="1"/>
    </xf>
    <xf numFmtId="0" fontId="15" fillId="0" borderId="0" xfId="0" applyFont="1" applyBorder="1" applyAlignment="1" applyProtection="1">
      <alignment horizontal="center" vertical="center" wrapText="1"/>
      <protection hidden="1"/>
    </xf>
    <xf numFmtId="0" fontId="15" fillId="0" borderId="5" xfId="0" applyFont="1" applyBorder="1" applyAlignment="1" applyProtection="1">
      <alignment horizontal="center" vertical="center" wrapText="1"/>
      <protection hidden="1"/>
    </xf>
    <xf numFmtId="0" fontId="15" fillId="0" borderId="6" xfId="0" applyFont="1" applyBorder="1" applyAlignment="1" applyProtection="1">
      <alignment horizontal="center" vertical="center" wrapText="1"/>
      <protection hidden="1"/>
    </xf>
    <xf numFmtId="0" fontId="15" fillId="0" borderId="7" xfId="0" applyFont="1" applyBorder="1" applyAlignment="1" applyProtection="1">
      <alignment horizontal="center" vertical="center" wrapText="1"/>
      <protection hidden="1"/>
    </xf>
    <xf numFmtId="0" fontId="15" fillId="0" borderId="8" xfId="0" applyFont="1" applyBorder="1" applyAlignment="1" applyProtection="1">
      <alignment horizontal="center" vertical="center" wrapText="1"/>
      <protection hidden="1"/>
    </xf>
    <xf numFmtId="2" fontId="17" fillId="0" borderId="2" xfId="0" applyNumberFormat="1" applyFont="1" applyBorder="1" applyAlignment="1" applyProtection="1">
      <alignment horizontal="center" vertical="center"/>
      <protection hidden="1"/>
    </xf>
    <xf numFmtId="2" fontId="17" fillId="0" borderId="6" xfId="0" applyNumberFormat="1" applyFont="1" applyBorder="1" applyAlignment="1" applyProtection="1">
      <alignment horizontal="center" vertical="center"/>
      <protection hidden="1"/>
    </xf>
    <xf numFmtId="0" fontId="28" fillId="0" borderId="3" xfId="0" applyFont="1" applyBorder="1" applyAlignment="1" applyProtection="1">
      <alignment vertical="center"/>
      <protection hidden="1"/>
    </xf>
    <xf numFmtId="2" fontId="17" fillId="0" borderId="3" xfId="0" applyNumberFormat="1" applyFont="1" applyBorder="1" applyAlignment="1" applyProtection="1">
      <alignment horizontal="center" vertical="center"/>
      <protection hidden="1"/>
    </xf>
    <xf numFmtId="2" fontId="17" fillId="0" borderId="7" xfId="0" applyNumberFormat="1" applyFont="1" applyBorder="1" applyAlignment="1" applyProtection="1">
      <alignment horizontal="center" vertical="center"/>
      <protection hidden="1"/>
    </xf>
    <xf numFmtId="0" fontId="17" fillId="0" borderId="4" xfId="0" applyFont="1" applyBorder="1" applyAlignment="1" applyProtection="1">
      <alignment horizontal="center" vertical="center"/>
      <protection hidden="1"/>
    </xf>
    <xf numFmtId="0" fontId="17" fillId="0" borderId="8" xfId="0" applyFont="1" applyBorder="1" applyAlignment="1" applyProtection="1">
      <alignment horizontal="center" vertical="center"/>
      <protection hidden="1"/>
    </xf>
    <xf numFmtId="0" fontId="17" fillId="0" borderId="3" xfId="0" applyFont="1" applyBorder="1" applyAlignment="1" applyProtection="1">
      <alignment vertical="center"/>
      <protection hidden="1"/>
    </xf>
    <xf numFmtId="0" fontId="37" fillId="0" borderId="7" xfId="0" applyFont="1" applyBorder="1" applyAlignment="1" applyProtection="1">
      <alignment vertical="center"/>
      <protection hidden="1"/>
    </xf>
    <xf numFmtId="0" fontId="7" fillId="0" borderId="3" xfId="0" applyFont="1" applyBorder="1" applyAlignment="1" applyProtection="1">
      <alignment horizontal="center" vertical="center"/>
      <protection hidden="1"/>
    </xf>
    <xf numFmtId="2" fontId="17" fillId="11" borderId="9" xfId="0" applyNumberFormat="1" applyFont="1" applyFill="1" applyBorder="1" applyAlignment="1" applyProtection="1">
      <alignment horizontal="center" vertical="center"/>
      <protection locked="0"/>
    </xf>
    <xf numFmtId="2" fontId="17" fillId="11" borderId="10" xfId="0" applyNumberFormat="1" applyFont="1" applyFill="1" applyBorder="1" applyAlignment="1" applyProtection="1">
      <alignment horizontal="center" vertical="center"/>
      <protection locked="0"/>
    </xf>
    <xf numFmtId="170" fontId="6" fillId="13" borderId="6" xfId="0" applyNumberFormat="1" applyFont="1" applyFill="1" applyBorder="1" applyAlignment="1" applyProtection="1">
      <alignment horizontal="center"/>
      <protection hidden="1"/>
    </xf>
    <xf numFmtId="170" fontId="6" fillId="13" borderId="7" xfId="0" applyNumberFormat="1" applyFont="1" applyFill="1" applyBorder="1" applyAlignment="1" applyProtection="1">
      <alignment horizontal="center"/>
      <protection hidden="1"/>
    </xf>
    <xf numFmtId="170" fontId="6" fillId="13" borderId="8" xfId="0" applyNumberFormat="1" applyFont="1" applyFill="1" applyBorder="1" applyAlignment="1" applyProtection="1">
      <alignment horizontal="center"/>
      <protection hidden="1"/>
    </xf>
    <xf numFmtId="0" fontId="6" fillId="0" borderId="6" xfId="0" applyFont="1" applyBorder="1" applyAlignment="1" applyProtection="1">
      <alignment horizontal="left"/>
      <protection hidden="1"/>
    </xf>
    <xf numFmtId="2" fontId="7" fillId="14" borderId="105" xfId="0" applyNumberFormat="1" applyFont="1" applyFill="1" applyBorder="1" applyAlignment="1" applyProtection="1">
      <alignment horizontal="center"/>
      <protection locked="0"/>
    </xf>
    <xf numFmtId="2" fontId="7" fillId="14" borderId="85" xfId="0" applyNumberFormat="1" applyFont="1" applyFill="1" applyBorder="1" applyAlignment="1" applyProtection="1">
      <alignment horizontal="center"/>
      <protection locked="0"/>
    </xf>
    <xf numFmtId="2" fontId="7" fillId="14" borderId="107" xfId="0" applyNumberFormat="1" applyFont="1" applyFill="1" applyBorder="1" applyAlignment="1" applyProtection="1">
      <alignment horizontal="center"/>
      <protection locked="0"/>
    </xf>
    <xf numFmtId="0" fontId="0" fillId="0" borderId="11" xfId="0" applyBorder="1" applyAlignment="1" applyProtection="1">
      <protection hidden="1"/>
    </xf>
    <xf numFmtId="2" fontId="7" fillId="14" borderId="106" xfId="0" applyNumberFormat="1" applyFont="1" applyFill="1" applyBorder="1" applyAlignment="1" applyProtection="1">
      <alignment horizontal="center"/>
      <protection locked="0"/>
    </xf>
    <xf numFmtId="0" fontId="6" fillId="13" borderId="0" xfId="15" applyFont="1" applyFill="1" applyBorder="1" applyAlignment="1" applyProtection="1">
      <alignment horizontal="center" vertical="center"/>
      <protection hidden="1"/>
    </xf>
  </cellXfs>
  <cellStyles count="23">
    <cellStyle name="20% - Akzent1_Gründungsplaner 01.2013(1)" xfId="1"/>
    <cellStyle name="20% - Akzent2_Gründungsplaner 01.2013(1)" xfId="2"/>
    <cellStyle name="20% - Akzent3_Gründungsplaner 01.2013(1)" xfId="3"/>
    <cellStyle name="20% - Akzent4_Gründungsplaner 01.2013(1)" xfId="4"/>
    <cellStyle name="20% - Akzent5_Gründungsplaner 01.2013(1)" xfId="5"/>
    <cellStyle name="20% - Akzent6_Gründungsplaner 01.2013(1)" xfId="6"/>
    <cellStyle name="40% - Akzent1_Gründungsplaner 01.2013(1)" xfId="7"/>
    <cellStyle name="40% - Akzent2_Gründungsplaner 01.2013(1)" xfId="8"/>
    <cellStyle name="40% - Akzent3_Gründungsplaner 01.2013(1)" xfId="9"/>
    <cellStyle name="40% - Akzent4_Gründungsplaner 01.2013(1)" xfId="10"/>
    <cellStyle name="40% - Akzent5_Gründungsplaner 01.2013(1)" xfId="11"/>
    <cellStyle name="40% - Akzent6_Gründungsplaner 01.2013(1)" xfId="12"/>
    <cellStyle name="Dezimal [0]" xfId="13" builtinId="6"/>
    <cellStyle name="Dezimal_Personalkosten" xfId="14"/>
    <cellStyle name="Komma" xfId="16" builtinId="3"/>
    <cellStyle name="Link" xfId="15" builtinId="8"/>
    <cellStyle name="Prozent" xfId="17" builtinId="5"/>
    <cellStyle name="Standard" xfId="0" builtinId="0"/>
    <cellStyle name="Standard 2" xfId="18"/>
    <cellStyle name="Standard_Ba198" xfId="19"/>
    <cellStyle name="Standard_Liquiditätsplan" xfId="20"/>
    <cellStyle name="Standard_Musterinvestition" xfId="21"/>
    <cellStyle name="Standard_Personalkosten" xfId="22"/>
  </cellStyles>
  <dxfs count="5">
    <dxf>
      <fill>
        <patternFill>
          <bgColor indexed="10"/>
        </patternFill>
      </fill>
    </dxf>
    <dxf>
      <fill>
        <patternFill>
          <bgColor theme="0"/>
        </patternFill>
      </fill>
      <border>
        <left/>
      </border>
    </dxf>
    <dxf>
      <fill>
        <patternFill>
          <bgColor theme="0" tint="-0.14996795556505021"/>
        </patternFill>
      </fill>
      <border>
        <left style="thin">
          <color indexed="64"/>
        </left>
      </border>
    </dxf>
    <dxf>
      <fill>
        <patternFill>
          <bgColor theme="0"/>
        </patternFill>
      </fill>
      <border>
        <left/>
      </border>
    </dxf>
    <dxf>
      <fill>
        <patternFill>
          <bgColor theme="0"/>
        </patternFill>
      </fill>
      <border>
        <lef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8BD21D20-EC42-11CE-9E0D-00AA006002F3}" ax:persistence="persistStreamInit" r:id="rId1"/>
</file>

<file path=xl/ctrlProps/ctrlProp1.xml><?xml version="1.0" encoding="utf-8"?>
<formControlPr xmlns="http://schemas.microsoft.com/office/spreadsheetml/2009/9/main" objectType="Drop" dropStyle="combo" dx="16" fmlaLink="$A$49" fmlaRange="$A$38:$A$48" noThreeD="1" sel="1" val="0"/>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390525</xdr:colOff>
          <xdr:row>8</xdr:row>
          <xdr:rowOff>19050</xdr:rowOff>
        </xdr:from>
        <xdr:to>
          <xdr:col>1</xdr:col>
          <xdr:colOff>438150</xdr:colOff>
          <xdr:row>8</xdr:row>
          <xdr:rowOff>66675</xdr:rowOff>
        </xdr:to>
        <xdr:sp macro="" textlink="">
          <xdr:nvSpPr>
            <xdr:cNvPr id="6205" name="ListBox1" hidden="1">
              <a:extLst>
                <a:ext uri="{63B3BB69-23CF-44E3-9099-C40C66FF867C}">
                  <a14:compatExt spid="_x0000_s620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14</xdr:row>
          <xdr:rowOff>9525</xdr:rowOff>
        </xdr:from>
        <xdr:to>
          <xdr:col>5</xdr:col>
          <xdr:colOff>0</xdr:colOff>
          <xdr:row>14</xdr:row>
          <xdr:rowOff>228600</xdr:rowOff>
        </xdr:to>
        <xdr:sp macro="" textlink="">
          <xdr:nvSpPr>
            <xdr:cNvPr id="53003" name="Drop Down 4875" hidden="1">
              <a:extLst>
                <a:ext uri="{63B3BB69-23CF-44E3-9099-C40C66FF867C}">
                  <a14:compatExt spid="_x0000_s5300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twoCellAnchor editAs="oneCell">
    <xdr:from>
      <xdr:col>6</xdr:col>
      <xdr:colOff>0</xdr:colOff>
      <xdr:row>1</xdr:row>
      <xdr:rowOff>0</xdr:rowOff>
    </xdr:from>
    <xdr:to>
      <xdr:col>9</xdr:col>
      <xdr:colOff>1290203</xdr:colOff>
      <xdr:row>3</xdr:row>
      <xdr:rowOff>48909</xdr:rowOff>
    </xdr:to>
    <xdr:pic>
      <xdr:nvPicPr>
        <xdr:cNvPr id="13" name="Grafik 1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34548" y="172065"/>
          <a:ext cx="3539332" cy="4421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609600</xdr:colOff>
          <xdr:row>0</xdr:row>
          <xdr:rowOff>133350</xdr:rowOff>
        </xdr:from>
        <xdr:to>
          <xdr:col>6</xdr:col>
          <xdr:colOff>295275</xdr:colOff>
          <xdr:row>2</xdr:row>
          <xdr:rowOff>66675</xdr:rowOff>
        </xdr:to>
        <xdr:sp macro="" textlink="">
          <xdr:nvSpPr>
            <xdr:cNvPr id="69634" name="Button 2" hidden="1">
              <a:extLst>
                <a:ext uri="{63B3BB69-23CF-44E3-9099-C40C66FF867C}">
                  <a14:compatExt spid="_x0000_s69634"/>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MS Sans Serif"/>
                </a:rPr>
                <a:t>diese Seite drucken</a:t>
              </a:r>
            </a:p>
          </xdr:txBody>
        </xdr:sp>
        <xdr:clientData fPrintsWithSheet="0"/>
      </xdr:twoCellAnchor>
    </mc:Choice>
    <mc:Fallback/>
  </mc:AlternateContent>
  <xdr:twoCellAnchor>
    <xdr:from>
      <xdr:col>0</xdr:col>
      <xdr:colOff>88900</xdr:colOff>
      <xdr:row>0</xdr:row>
      <xdr:rowOff>50800</xdr:rowOff>
    </xdr:from>
    <xdr:to>
      <xdr:col>7</xdr:col>
      <xdr:colOff>550332</xdr:colOff>
      <xdr:row>54</xdr:row>
      <xdr:rowOff>42333</xdr:rowOff>
    </xdr:to>
    <xdr:sp macro="" textlink="">
      <xdr:nvSpPr>
        <xdr:cNvPr id="4" name="Text Box 6"/>
        <xdr:cNvSpPr txBox="1">
          <a:spLocks noChangeArrowheads="1"/>
        </xdr:cNvSpPr>
      </xdr:nvSpPr>
      <xdr:spPr bwMode="auto">
        <a:xfrm>
          <a:off x="88900" y="50800"/>
          <a:ext cx="5784849" cy="8564033"/>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45720" tIns="36576" rIns="0" bIns="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800" b="1" i="0" u="none" strike="noStrike" kern="0" cap="none" spc="0" normalizeH="0" baseline="0" noProof="0">
              <a:ln>
                <a:noFill/>
              </a:ln>
              <a:solidFill>
                <a:srgbClr val="000000"/>
              </a:solidFill>
              <a:effectLst/>
              <a:uLnTx/>
              <a:uFillTx/>
              <a:latin typeface="Arial" pitchFamily="34" charset="0"/>
              <a:ea typeface="+mn-ea"/>
              <a:cs typeface="Arial" pitchFamily="34" charset="0"/>
            </a:rPr>
            <a:t>Überblick  </a:t>
          </a:r>
          <a:br>
            <a:rPr kumimoji="0" lang="de-DE" sz="1800" b="1" i="0" u="none" strike="noStrike" kern="0" cap="none" spc="0" normalizeH="0" baseline="0" noProof="0">
              <a:ln>
                <a:noFill/>
              </a:ln>
              <a:solidFill>
                <a:srgbClr val="000000"/>
              </a:solidFill>
              <a:effectLst/>
              <a:uLnTx/>
              <a:uFillTx/>
              <a:latin typeface="Arial" pitchFamily="34" charset="0"/>
              <a:ea typeface="+mn-ea"/>
              <a:cs typeface="Arial" pitchFamily="34" charset="0"/>
            </a:rPr>
          </a:br>
          <a:endParaRPr kumimoji="0" lang="de-DE" sz="1800" b="1" i="0" u="none" strike="noStrike" kern="0" cap="none" spc="0" normalizeH="0" baseline="0" noProof="0">
            <a:ln>
              <a:noFill/>
            </a:ln>
            <a:solidFill>
              <a:srgbClr val="000000"/>
            </a:solidFill>
            <a:effectLst/>
            <a:uLnTx/>
            <a:uFillTx/>
            <a:latin typeface="Arial" pitchFamily="34" charset="0"/>
            <a:ea typeface="+mn-ea"/>
            <a:cs typeface="Arial" pitchFamily="34" charset="0"/>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800" b="1" i="0" u="none" strike="noStrike" kern="0" cap="none" spc="0" normalizeH="0" baseline="0" noProof="0">
              <a:ln>
                <a:noFill/>
              </a:ln>
              <a:solidFill>
                <a:srgbClr val="000000"/>
              </a:solidFill>
              <a:effectLst/>
              <a:uLnTx/>
              <a:uFillTx/>
              <a:latin typeface="Arial" pitchFamily="34" charset="0"/>
              <a:ea typeface="+mn-ea"/>
              <a:cs typeface="Arial" pitchFamily="34" charset="0"/>
            </a:rPr>
            <a:t>Arbeitsanweisung / Nutzungshinweise</a:t>
          </a:r>
          <a:endPar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1" i="0" u="none" strike="noStrike" kern="0" cap="none" spc="0" normalizeH="0" baseline="0" noProof="0">
              <a:ln>
                <a:noFill/>
              </a:ln>
              <a:solidFill>
                <a:srgbClr val="000000"/>
              </a:solidFill>
              <a:effectLst/>
              <a:uLnTx/>
              <a:uFillTx/>
              <a:latin typeface="Arial" pitchFamily="34" charset="0"/>
              <a:ea typeface="+mn-ea"/>
              <a:cs typeface="Arial" pitchFamily="34" charset="0"/>
            </a:rPr>
            <a:t>Ein Tipp zu Beginn! Drucken Sie diese Arbeitsanweisung für sich aus und legen Sie diese während der Bearbeitung neben sich.</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800" b="1" i="0" u="none" strike="noStrike" kern="0" cap="none" spc="0" normalizeH="0" baseline="0" noProof="0">
              <a:ln>
                <a:noFill/>
              </a:ln>
              <a:solidFill>
                <a:srgbClr val="000000"/>
              </a:solidFill>
              <a:effectLst/>
              <a:uLnTx/>
              <a:uFillTx/>
              <a:latin typeface="Arial" pitchFamily="34" charset="0"/>
              <a:ea typeface="+mn-ea"/>
              <a:cs typeface="Arial" pitchFamily="34" charset="0"/>
            </a:rPr>
            <a:t>Überblick über die Struktur dieses Gründungsplaners: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Mit Hilfe des Gründungsplaners können Sie die wesentlichen Bestandteile einer Planungsrechnung für drei Jahre erstellen, die Sie beispielsweise für die Beantragung eines Darlehens brauchen. Sie verschaffen sich selbst Klarheit, ob Sie von Ihrem Vorhaben auch leben können.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Die Struktur entspricht der eines Jahresabschlusses, bestehend aus einer Bilanz und einer Gewinn- und Verlustrechnung. Hinzu kommen eine Liquiditätsplanung sowie weitere Hilfsmittel wie eine Umsatzplanung mit verschiedenen Möglichkeiten, die Höhe Ihrer voraussichtlichen Umsätze zu ermitteln.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Mit der </a:t>
          </a:r>
          <a:r>
            <a:rPr kumimoji="0" lang="de-DE" sz="1000" b="1" i="0" u="none" strike="noStrike" kern="0" cap="none" spc="0" normalizeH="0" baseline="0" noProof="0">
              <a:ln>
                <a:noFill/>
              </a:ln>
              <a:solidFill>
                <a:srgbClr val="000000"/>
              </a:solidFill>
              <a:effectLst/>
              <a:uLnTx/>
              <a:uFillTx/>
              <a:latin typeface="Arial" pitchFamily="34" charset="0"/>
              <a:ea typeface="+mn-ea"/>
              <a:cs typeface="Arial" pitchFamily="34" charset="0"/>
            </a:rPr>
            <a:t>Kapitalbedarfs- und Finanzierungsplanung</a:t>
          </a: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 (~ Plan-Bilanz) werden zwei Fragen beantwortet: </a:t>
          </a:r>
          <a:b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b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 Was habe ich bzw. brauche ich? Die Antwort erfassen Sie im Blatt Kapitalbedarf.</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 Woher habe ich das? Von mir selbst oder Anteilseignern: Eigenkapital;  von anderen: Fremdkapital.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Erfasst werden Ihre Antworten im Finanzierungsplan.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Mit der </a:t>
          </a:r>
          <a:r>
            <a:rPr kumimoji="0" lang="de-DE" sz="1000" b="1" i="0" u="none" strike="noStrike" kern="0" cap="none" spc="0" normalizeH="0" baseline="0" noProof="0">
              <a:ln>
                <a:noFill/>
              </a:ln>
              <a:solidFill>
                <a:srgbClr val="000000"/>
              </a:solidFill>
              <a:effectLst/>
              <a:uLnTx/>
              <a:uFillTx/>
              <a:latin typeface="Arial" pitchFamily="34" charset="0"/>
              <a:ea typeface="+mn-ea"/>
              <a:cs typeface="Arial" pitchFamily="34" charset="0"/>
            </a:rPr>
            <a:t>Rentabilitätsvorschau</a:t>
          </a: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 beantworten Sie die Frage: Was will ich machen?  Genauer: Welche Kosten entstehen mir bei meiner geplanten Tätigkeit als UnternehmerIn (Blätter: Personalkosten und übrige Kosten)?  Wie hoch sind meine privaten Ausgaben (Blatt: Unternehmerlohn)?  Und wie hoch müssen meine Umsätze mindestens sein, damit ich davon leben kann und meine Selbständigkeit tragfähig ist (Blatt: Umsatzplanung)?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 Im Einzelnen geht es um die folgenden Bereiche:</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 -   Personalkosten: was kosten mich die Mitarbeiter, die ich beschäftigen will?</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 -   übrige Kosten: Welche laufenden Kosten entstehen meinem Betrieb?</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 -   Unternehmerlohn: Was will ich für mein Engagement als UnternehmerIn verdienen bzw.:</a:t>
          </a:r>
          <a:b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b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     Wie hoch sind meine  privaten Ausgaben, die ich mindestens abdecken muss?</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 -   Rentabilitätsvorschau: Hier ermitteln Sie unter Berücksichtung des Wareneinsatzes und möglicher Fremdleistungen sowie der schon angeführten Kostenbereiche den für eine tragfähige Selbstständigkeit erforderlichen Mindestumsatz.</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Es gibt zwei Nebenrechnungen: In der </a:t>
          </a:r>
          <a:r>
            <a:rPr kumimoji="0" lang="de-DE" sz="1000" b="1" i="0" u="none" strike="noStrike" kern="0" cap="none" spc="0" normalizeH="0" baseline="0" noProof="0">
              <a:ln>
                <a:noFill/>
              </a:ln>
              <a:solidFill>
                <a:srgbClr val="000000"/>
              </a:solidFill>
              <a:effectLst/>
              <a:uLnTx/>
              <a:uFillTx/>
              <a:latin typeface="Arial" pitchFamily="34" charset="0"/>
              <a:ea typeface="+mn-ea"/>
              <a:cs typeface="Arial" pitchFamily="34" charset="0"/>
            </a:rPr>
            <a:t>Umsatzplanung </a:t>
          </a: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haben Sie verschiedene Möglichkeiten, sich zu verdeutlichen, wie Sie die erforderlichen Mindestumsätze erreichen wollen.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Mit Hilfe des </a:t>
          </a:r>
          <a:r>
            <a:rPr kumimoji="0" lang="de-DE" sz="1000" b="1" i="0" u="none" strike="noStrike" kern="0" cap="none" spc="0" normalizeH="0" baseline="0" noProof="0">
              <a:ln>
                <a:noFill/>
              </a:ln>
              <a:solidFill>
                <a:srgbClr val="000000"/>
              </a:solidFill>
              <a:effectLst/>
              <a:uLnTx/>
              <a:uFillTx/>
              <a:latin typeface="Arial" pitchFamily="34" charset="0"/>
              <a:ea typeface="+mn-ea"/>
              <a:cs typeface="Arial" pitchFamily="34" charset="0"/>
            </a:rPr>
            <a:t>Stundenkostensatz</a:t>
          </a: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es (Blatt ist ausgeblendet, kann jedoch über den Button "Stundenkostensatz" auf der Startseite eingeblendet werden) verschaffen Sie sich eine Grundlage für die tragfähige Abrechnung von Aufträgen.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Die </a:t>
          </a:r>
          <a:r>
            <a:rPr kumimoji="0" lang="de-DE" sz="1000" b="1" i="0" u="none" strike="noStrike" kern="0" cap="none" spc="0" normalizeH="0" baseline="0" noProof="0">
              <a:ln>
                <a:noFill/>
              </a:ln>
              <a:solidFill>
                <a:srgbClr val="000000"/>
              </a:solidFill>
              <a:effectLst/>
              <a:uLnTx/>
              <a:uFillTx/>
              <a:latin typeface="Arial" pitchFamily="34" charset="0"/>
              <a:ea typeface="+mn-ea"/>
              <a:cs typeface="Arial" pitchFamily="34" charset="0"/>
            </a:rPr>
            <a:t>Liquiditätsplanung</a:t>
          </a: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 beantwortet die Frage: Habe ich jeden Monat "genügend Geld in der Tasche"? Für jeden Monat werden die geplanten Einzahlungen den geplanten Auszahlungen gegenübergestellt und ermittelt: Was bleibt übrig? Komme ich mit dem Geld aus? Kann ich neben den betrieblichen Auszahlungen die anfallenden Steuern, meine Privatentnahmen und ggf. die Tilgungen bezahlen.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1" i="0" u="none" strike="noStrike" kern="0" cap="none" spc="0" normalizeH="0" baseline="0" noProof="0">
            <a:ln>
              <a:noFill/>
            </a:ln>
            <a:solidFill>
              <a:srgbClr val="000000"/>
            </a:solidFill>
            <a:effectLst/>
            <a:uLnTx/>
            <a:uFillTx/>
            <a:latin typeface="MS Sans Serif"/>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MS Sans Serif"/>
              <a:ea typeface="+mn-ea"/>
              <a:cs typeface="+mn-cs"/>
            </a:rPr>
            <a:t>Bitte beachten Sie, dass  bei diesen Planungsrechnungen - mit Ausnahme der Liquiditätsplanung -  die Umsatzsteuer </a:t>
          </a:r>
          <a:r>
            <a:rPr kumimoji="0" lang="de-DE" sz="1000" b="1" i="0" u="none" strike="noStrike" kern="0" cap="none" spc="0" normalizeH="0" baseline="0" noProof="0">
              <a:ln>
                <a:noFill/>
              </a:ln>
              <a:solidFill>
                <a:srgbClr val="000000"/>
              </a:solidFill>
              <a:effectLst/>
              <a:uLnTx/>
              <a:uFillTx/>
              <a:latin typeface="MS Sans Serif"/>
              <a:ea typeface="+mn-ea"/>
              <a:cs typeface="+mn-cs"/>
            </a:rPr>
            <a:t>nicht</a:t>
          </a:r>
          <a:r>
            <a:rPr kumimoji="0" lang="de-DE" sz="1000" b="0" i="0" u="none" strike="noStrike" kern="0" cap="none" spc="0" normalizeH="0" baseline="0" noProof="0">
              <a:ln>
                <a:noFill/>
              </a:ln>
              <a:solidFill>
                <a:srgbClr val="000000"/>
              </a:solidFill>
              <a:effectLst/>
              <a:uLnTx/>
              <a:uFillTx/>
              <a:latin typeface="MS Sans Serif"/>
              <a:ea typeface="+mn-ea"/>
              <a:cs typeface="+mn-cs"/>
            </a:rPr>
            <a:t> berücksichtigt wird. Die Planwerte sind also Netto-Werte.</a:t>
          </a:r>
          <a:endParaRPr kumimoji="0" lang="de-DE" sz="10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0</xdr:col>
      <xdr:colOff>278925</xdr:colOff>
      <xdr:row>106</xdr:row>
      <xdr:rowOff>59276</xdr:rowOff>
    </xdr:from>
    <xdr:to>
      <xdr:col>7</xdr:col>
      <xdr:colOff>433915</xdr:colOff>
      <xdr:row>167</xdr:row>
      <xdr:rowOff>148167</xdr:rowOff>
    </xdr:to>
    <xdr:sp macro="" textlink="">
      <xdr:nvSpPr>
        <xdr:cNvPr id="8" name="Text Box 1"/>
        <xdr:cNvSpPr txBox="1">
          <a:spLocks noChangeArrowheads="1"/>
        </xdr:cNvSpPr>
      </xdr:nvSpPr>
      <xdr:spPr bwMode="auto">
        <a:xfrm>
          <a:off x="278925" y="16886776"/>
          <a:ext cx="5478407" cy="9772641"/>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0" anchor="t"/>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de-DE" sz="1000" b="1" i="0" u="sng" strike="noStrike" kern="0" cap="none" spc="0" normalizeH="0" baseline="0" noProof="0">
              <a:ln>
                <a:noFill/>
              </a:ln>
              <a:solidFill>
                <a:srgbClr val="000000"/>
              </a:solidFill>
              <a:effectLst/>
              <a:uLnTx/>
              <a:uFillTx/>
              <a:latin typeface="Arial" pitchFamily="34" charset="0"/>
              <a:ea typeface="+mn-ea"/>
              <a:cs typeface="Arial" pitchFamily="34" charset="0"/>
            </a:rPr>
            <a:t>Blatt: Finanzierung:</a:t>
          </a: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9. Vorhandene Sacheinlagen als  Bestandteil des Eigenkapitals werden automatisch aus dem Blatt Kapitalbedarf übernommen (Zelle </a:t>
          </a:r>
          <a:r>
            <a:rPr kumimoji="0" lang="de-DE" sz="1000" b="1" i="0" u="none" strike="noStrike" kern="0" cap="none" spc="0" normalizeH="0" baseline="0" noProof="0">
              <a:ln>
                <a:noFill/>
              </a:ln>
              <a:solidFill>
                <a:srgbClr val="000000"/>
              </a:solidFill>
              <a:effectLst/>
              <a:uLnTx/>
              <a:uFillTx/>
              <a:latin typeface="Arial" pitchFamily="34" charset="0"/>
              <a:ea typeface="+mn-ea"/>
              <a:cs typeface="Arial" pitchFamily="34" charset="0"/>
            </a:rPr>
            <a:t>C13</a:t>
          </a: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 Tragen Sie  die eigenen Barmittel, die Sie für Ihr Vorhaben einsetzen wollen, in Zelle </a:t>
          </a:r>
          <a:r>
            <a:rPr kumimoji="0" lang="de-DE" sz="1000" b="1" i="0" u="none" strike="noStrike" kern="0" cap="none" spc="0" normalizeH="0" baseline="0" noProof="0">
              <a:ln>
                <a:noFill/>
              </a:ln>
              <a:solidFill>
                <a:srgbClr val="000000"/>
              </a:solidFill>
              <a:effectLst/>
              <a:uLnTx/>
              <a:uFillTx/>
              <a:latin typeface="Arial" pitchFamily="34" charset="0"/>
              <a:ea typeface="+mn-ea"/>
              <a:cs typeface="Arial" pitchFamily="34" charset="0"/>
            </a:rPr>
            <a:t>C11</a:t>
          </a: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 ein. In Zelle </a:t>
          </a:r>
          <a:r>
            <a:rPr kumimoji="0" lang="de-DE" sz="1000" b="1" i="0" u="none" strike="noStrike" kern="0" cap="none" spc="0" normalizeH="0" baseline="0" noProof="0">
              <a:ln>
                <a:noFill/>
              </a:ln>
              <a:solidFill>
                <a:srgbClr val="000000"/>
              </a:solidFill>
              <a:effectLst/>
              <a:uLnTx/>
              <a:uFillTx/>
              <a:latin typeface="Arial" pitchFamily="34" charset="0"/>
              <a:ea typeface="+mn-ea"/>
              <a:cs typeface="Arial" pitchFamily="34" charset="0"/>
            </a:rPr>
            <a:t>C12</a:t>
          </a: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 können Sie zusätzlich Einlagen in Form von Schenkungen erfassen.</a:t>
          </a: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10. Der verbleibende Betrag (vgl. </a:t>
          </a:r>
          <a:r>
            <a:rPr kumimoji="0" lang="de-DE" sz="1000" b="1" i="0" u="none" strike="noStrike" kern="0" cap="none" spc="0" normalizeH="0" baseline="0" noProof="0">
              <a:ln>
                <a:noFill/>
              </a:ln>
              <a:solidFill>
                <a:srgbClr val="000000"/>
              </a:solidFill>
              <a:effectLst/>
              <a:uLnTx/>
              <a:uFillTx/>
              <a:latin typeface="Arial" pitchFamily="34" charset="0"/>
              <a:ea typeface="+mn-ea"/>
              <a:cs typeface="Arial" pitchFamily="34" charset="0"/>
            </a:rPr>
            <a:t>C16</a:t>
          </a: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 muss fremdfinanziert werden. In den Zeilen </a:t>
          </a:r>
          <a:r>
            <a:rPr kumimoji="0" lang="de-DE" sz="1000" b="1" i="0" u="none" strike="noStrike" kern="0" cap="none" spc="0" normalizeH="0" baseline="0" noProof="0">
              <a:ln>
                <a:noFill/>
              </a:ln>
              <a:solidFill>
                <a:srgbClr val="000000"/>
              </a:solidFill>
              <a:effectLst/>
              <a:uLnTx/>
              <a:uFillTx/>
              <a:latin typeface="Arial" pitchFamily="34" charset="0"/>
              <a:ea typeface="+mn-ea"/>
              <a:cs typeface="Arial" pitchFamily="34" charset="0"/>
            </a:rPr>
            <a:t>18 -25</a:t>
          </a: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 sind verschiedene Darlehensformen aufgeführt. Benennen Sie bitte die geplanten Darlehen, und geben  die jeweilige Darlehenshöhe  und  die Konditionen vollständig ein. Ein etwaiger Disagio (Minderauszahlung von Darlehen) wird automatisch ermittelt (siehe (</a:t>
          </a:r>
          <a:r>
            <a:rPr kumimoji="0" lang="de-DE" sz="1000" b="1" i="0" u="none" strike="noStrike" kern="0" cap="none" spc="0" normalizeH="0" baseline="0" noProof="0">
              <a:ln>
                <a:noFill/>
              </a:ln>
              <a:solidFill>
                <a:srgbClr val="000000"/>
              </a:solidFill>
              <a:effectLst/>
              <a:uLnTx/>
              <a:uFillTx/>
              <a:latin typeface="Arial" pitchFamily="34" charset="0"/>
              <a:ea typeface="+mn-ea"/>
              <a:cs typeface="Arial" pitchFamily="34" charset="0"/>
            </a:rPr>
            <a:t>J27</a:t>
          </a: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 und beim Kapitalbedarf zusätzlich berücksichtigt (vgl. Blatt: Kapitalbedarf </a:t>
          </a:r>
          <a:r>
            <a:rPr kumimoji="0" lang="de-DE" sz="1000" b="1" i="0" u="none" strike="noStrike" kern="0" cap="none" spc="0" normalizeH="0" baseline="0" noProof="0">
              <a:ln>
                <a:noFill/>
              </a:ln>
              <a:solidFill>
                <a:srgbClr val="000000"/>
              </a:solidFill>
              <a:effectLst/>
              <a:uLnTx/>
              <a:uFillTx/>
              <a:latin typeface="Arial" pitchFamily="34" charset="0"/>
              <a:ea typeface="+mn-ea"/>
              <a:cs typeface="Arial" pitchFamily="34" charset="0"/>
            </a:rPr>
            <a:t>D26</a:t>
          </a: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 Die Darlehenssummen müssen entsprechend erhöht werden. </a:t>
          </a: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In Zelle </a:t>
          </a:r>
          <a:r>
            <a:rPr kumimoji="0" lang="de-DE" sz="1000" b="1" i="0" u="none" strike="noStrike" kern="0" cap="none" spc="0" normalizeH="0" baseline="0" noProof="0">
              <a:ln>
                <a:noFill/>
              </a:ln>
              <a:solidFill>
                <a:srgbClr val="000000"/>
              </a:solidFill>
              <a:effectLst/>
              <a:uLnTx/>
              <a:uFillTx/>
              <a:latin typeface="Arial" pitchFamily="34" charset="0"/>
              <a:ea typeface="+mn-ea"/>
              <a:cs typeface="Arial" pitchFamily="34" charset="0"/>
            </a:rPr>
            <a:t>C29</a:t>
          </a: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 können Sie die Höhe einer ggf. schon bestehenden Kontokorrentinanspruchnahme und in </a:t>
          </a:r>
          <a:r>
            <a:rPr kumimoji="0" lang="de-DE" sz="1000" b="1" i="0" u="none" strike="noStrike" kern="0" cap="none" spc="0" normalizeH="0" baseline="0" noProof="0">
              <a:ln>
                <a:noFill/>
              </a:ln>
              <a:solidFill>
                <a:srgbClr val="000000"/>
              </a:solidFill>
              <a:effectLst/>
              <a:uLnTx/>
              <a:uFillTx/>
              <a:latin typeface="Arial" pitchFamily="34" charset="0"/>
              <a:ea typeface="+mn-ea"/>
              <a:cs typeface="Arial" pitchFamily="34" charset="0"/>
            </a:rPr>
            <a:t>C30</a:t>
          </a: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 die Höhe eines geplanten Kontokorrentkredits einfügen. Die entsprechenden Zinssätze werden in Spalte </a:t>
          </a:r>
          <a:r>
            <a:rPr kumimoji="0" lang="de-DE" sz="1000" b="1" i="0" u="none" strike="noStrike" kern="0" cap="none" spc="0" normalizeH="0" baseline="0" noProof="0">
              <a:ln>
                <a:noFill/>
              </a:ln>
              <a:solidFill>
                <a:srgbClr val="000000"/>
              </a:solidFill>
              <a:effectLst/>
              <a:uLnTx/>
              <a:uFillTx/>
              <a:latin typeface="Arial" pitchFamily="34" charset="0"/>
              <a:ea typeface="+mn-ea"/>
              <a:cs typeface="Arial" pitchFamily="34" charset="0"/>
            </a:rPr>
            <a:t>D</a:t>
          </a: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 eingetragen</a:t>
          </a: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In den Zellen </a:t>
          </a:r>
          <a:r>
            <a:rPr kumimoji="0" lang="de-DE" sz="10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C34</a:t>
          </a: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 und </a:t>
          </a:r>
          <a:r>
            <a:rPr kumimoji="0" lang="de-DE" sz="10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C35 </a:t>
          </a: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können Sie zusätzlich als Fremdfinanzierung geltende Zuschussmittel eintragen. Hierunter fällt beispielsweise die Meistergründungsprämie für HandwerksmeisterInnen.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Die Summe von Eigen- und Fremdmitteln muss übereinstimmen mit dem ermittelten Kapitalbedarf. Sonst wird eine Fehlermeldung angezeigt.</a:t>
          </a: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endParaRP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de-DE" sz="1000" b="1" i="0" u="sng" strike="noStrike" kern="0" cap="none" spc="0" normalizeH="0" baseline="0" noProof="0">
              <a:ln>
                <a:noFill/>
              </a:ln>
              <a:solidFill>
                <a:srgbClr val="000000"/>
              </a:solidFill>
              <a:effectLst/>
              <a:uLnTx/>
              <a:uFillTx/>
              <a:latin typeface="Arial" pitchFamily="34" charset="0"/>
              <a:ea typeface="+mn-ea"/>
              <a:cs typeface="Arial" pitchFamily="34" charset="0"/>
            </a:rPr>
            <a:t>Blatt: Zins und Tilgung:</a:t>
          </a: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de-DE" sz="1000" b="1" i="0" u="sng" strike="noStrike" kern="0" cap="none" spc="0" normalizeH="0" baseline="0" noProof="0">
            <a:ln>
              <a:noFill/>
            </a:ln>
            <a:solidFill>
              <a:srgbClr val="000000"/>
            </a:solidFill>
            <a:effectLst/>
            <a:uLnTx/>
            <a:uFillTx/>
            <a:latin typeface="Arial" pitchFamily="34" charset="0"/>
            <a:ea typeface="+mn-ea"/>
            <a:cs typeface="Arial" pitchFamily="34" charset="0"/>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11. Die Aufstellung des Zins- und Tilgungsplans erfolgt automatisch aufgrund Ihrer Angaben auf dem Arbeitsblatt  "Finanzierung".</a:t>
          </a:r>
        </a:p>
        <a:p>
          <a:pPr marL="0" marR="0" lvl="0" indent="0" defTabSz="914400" rtl="0" eaLnBrk="1" fontAlgn="auto" latinLnBrk="0" hangingPunct="1">
            <a:lnSpc>
              <a:spcPts val="1200"/>
            </a:lnSpc>
            <a:spcBef>
              <a:spcPts val="0"/>
            </a:spcBef>
            <a:spcAft>
              <a:spcPts val="0"/>
            </a:spcAft>
            <a:buClrTx/>
            <a:buSzTx/>
            <a:buFontTx/>
            <a:buNone/>
            <a:tabLst/>
            <a:defRPr/>
          </a:pPr>
          <a:endParaRPr kumimoji="0" lang="de-DE" sz="11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endParaRPr>
        </a:p>
        <a:p>
          <a:pPr marL="0" marR="0" lvl="0" indent="0" defTabSz="914400" rtl="0" eaLnBrk="1" fontAlgn="auto" latinLnBrk="0" hangingPunct="1">
            <a:lnSpc>
              <a:spcPts val="1100"/>
            </a:lnSpc>
            <a:spcBef>
              <a:spcPts val="0"/>
            </a:spcBef>
            <a:spcAft>
              <a:spcPts val="0"/>
            </a:spcAft>
            <a:buClrTx/>
            <a:buSzTx/>
            <a:buFontTx/>
            <a:buNone/>
            <a:tabLst/>
            <a:defRPr/>
          </a:pP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Zu beachten ist bei den Programmen:</a:t>
          </a:r>
        </a:p>
        <a:p>
          <a:pPr marL="0" marR="0" lvl="0" indent="0" defTabSz="914400" rtl="0" eaLnBrk="1" fontAlgn="auto" latinLnBrk="0" hangingPunct="1">
            <a:lnSpc>
              <a:spcPts val="1100"/>
            </a:lnSpc>
            <a:spcBef>
              <a:spcPts val="0"/>
            </a:spcBef>
            <a:spcAft>
              <a:spcPts val="0"/>
            </a:spcAft>
            <a:buClrTx/>
            <a:buSzTx/>
            <a:buFontTx/>
            <a:buNone/>
            <a:tabLst/>
            <a:defRPr/>
          </a:pP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 Mikromezzanin - Beteiligung und</a:t>
          </a:r>
        </a:p>
        <a:p>
          <a:pPr marL="0" marR="0" lvl="0" indent="0" defTabSz="914400" rtl="0" eaLnBrk="1" fontAlgn="auto" latinLnBrk="0" hangingPunct="1">
            <a:lnSpc>
              <a:spcPts val="1100"/>
            </a:lnSpc>
            <a:spcBef>
              <a:spcPts val="0"/>
            </a:spcBef>
            <a:spcAft>
              <a:spcPts val="0"/>
            </a:spcAft>
            <a:buClrTx/>
            <a:buSzTx/>
            <a:buFontTx/>
            <a:buNone/>
            <a:tabLst/>
            <a:defRPr/>
          </a:pP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 ERP - Kapital für Gründung,</a:t>
          </a:r>
        </a:p>
        <a:p>
          <a:pPr marL="0" marR="0" lvl="0" indent="0" defTabSz="914400" rtl="0" eaLnBrk="1" fontAlgn="auto" latinLnBrk="0" hangingPunct="1">
            <a:lnSpc>
              <a:spcPts val="1100"/>
            </a:lnSpc>
            <a:spcBef>
              <a:spcPts val="0"/>
            </a:spcBef>
            <a:spcAft>
              <a:spcPts val="0"/>
            </a:spcAft>
            <a:buClrTx/>
            <a:buSzTx/>
            <a:buFontTx/>
            <a:buNone/>
            <a:tabLst/>
            <a:defRPr/>
          </a:pP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dass hierbei zusätzlich in den Zellen </a:t>
          </a:r>
          <a:r>
            <a:rPr kumimoji="0" lang="de-DE" sz="1000" b="1" i="0" u="none" strike="noStrike" kern="0" cap="none" spc="0" normalizeH="0" baseline="0" noProof="0">
              <a:ln>
                <a:noFill/>
              </a:ln>
              <a:solidFill>
                <a:srgbClr val="000000"/>
              </a:solidFill>
              <a:effectLst/>
              <a:uLnTx/>
              <a:uFillTx/>
              <a:latin typeface="Arial" pitchFamily="34" charset="0"/>
              <a:ea typeface="+mn-ea"/>
              <a:cs typeface="Arial" pitchFamily="34" charset="0"/>
            </a:rPr>
            <a:t>Z5 und Z6</a:t>
          </a: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 bzw. </a:t>
          </a:r>
          <a:r>
            <a:rPr kumimoji="0" lang="de-DE" sz="1000" b="1" i="0" u="none" strike="noStrike" kern="0" cap="none" spc="0" normalizeH="0" baseline="0" noProof="0">
              <a:ln>
                <a:noFill/>
              </a:ln>
              <a:solidFill>
                <a:srgbClr val="000000"/>
              </a:solidFill>
              <a:effectLst/>
              <a:uLnTx/>
              <a:uFillTx/>
              <a:latin typeface="Arial" pitchFamily="34" charset="0"/>
              <a:ea typeface="+mn-ea"/>
              <a:cs typeface="Arial" pitchFamily="34" charset="0"/>
            </a:rPr>
            <a:t>AF5 bis AF7 </a:t>
          </a: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die Programmkonditionen einzutragen sind.</a:t>
          </a: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 </a:t>
          </a: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Die Zins- und Tilgungsbeträge werden in den anderen Tabellen (Ausnahme: Kontokorrentkredit) übernommen, und bei der Liquiditätsplanung monatsgenau ausgerechnet.</a:t>
          </a: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Jedes Blatt kann einzeln ausgedruckt werden.</a:t>
          </a: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endParaRP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de-DE" sz="1000" b="1" i="0" u="sng" strike="noStrike" kern="0" cap="none" spc="0" normalizeH="0" baseline="0" noProof="0">
              <a:ln>
                <a:noFill/>
              </a:ln>
              <a:solidFill>
                <a:srgbClr val="000000"/>
              </a:solidFill>
              <a:effectLst/>
              <a:uLnTx/>
              <a:uFillTx/>
              <a:latin typeface="Arial" pitchFamily="34" charset="0"/>
              <a:ea typeface="+mn-ea"/>
              <a:cs typeface="Arial" pitchFamily="34" charset="0"/>
            </a:rPr>
            <a:t>Blätter: Personalkosten (1. bis 3. Jahr):</a:t>
          </a: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de-DE" sz="1000" b="1" i="0" u="sng" strike="noStrike" kern="0" cap="none" spc="0" normalizeH="0" baseline="0" noProof="0">
            <a:ln>
              <a:noFill/>
            </a:ln>
            <a:solidFill>
              <a:srgbClr val="000000"/>
            </a:solidFill>
            <a:effectLst/>
            <a:uLnTx/>
            <a:uFillTx/>
            <a:latin typeface="Arial" pitchFamily="34" charset="0"/>
            <a:ea typeface="+mn-ea"/>
            <a:cs typeface="Arial" pitchFamily="34" charset="0"/>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de-DE" sz="1000" b="1" i="0" u="none" strike="noStrike" kern="0" cap="none" spc="0" normalizeH="0" baseline="0" noProof="0">
              <a:ln>
                <a:noFill/>
              </a:ln>
              <a:solidFill>
                <a:srgbClr val="000000"/>
              </a:solidFill>
              <a:effectLst/>
              <a:uLnTx/>
              <a:uFillTx/>
              <a:latin typeface="Arial" pitchFamily="34" charset="0"/>
              <a:ea typeface="+mn-ea"/>
              <a:cs typeface="Arial" pitchFamily="34" charset="0"/>
            </a:rPr>
            <a:t>Hinweis: </a:t>
          </a: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wenn Sie mit mehr als 8 Mitarbeitern planen, können Sie die Blätter Personalkosten erweitern. Klicken Sie hierzu auf die In Höhe der Zeile </a:t>
          </a:r>
          <a:r>
            <a:rPr kumimoji="0" lang="de-DE" sz="1000" b="1" i="0" u="none" strike="noStrike" kern="0" cap="none" spc="0" normalizeH="0" baseline="0" noProof="0">
              <a:ln>
                <a:noFill/>
              </a:ln>
              <a:solidFill>
                <a:srgbClr val="000000"/>
              </a:solidFill>
              <a:effectLst/>
              <a:uLnTx/>
              <a:uFillTx/>
              <a:latin typeface="Arial" pitchFamily="34" charset="0"/>
              <a:ea typeface="+mn-ea"/>
              <a:cs typeface="Arial" pitchFamily="34" charset="0"/>
            </a:rPr>
            <a:t>3</a:t>
          </a: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 befindliche Schaltflächte "Weitere Mitarbeiter einblenden". Dann erweitert sich die Tabelle entsprechend auf maximal 20 Mitarbeiter.</a:t>
          </a: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endParaRPr>
        </a:p>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12. Überprüfen Sie bitte in dem Tabellenblatt "Personalkosten 1. Jahr" zunächst im Feld</a:t>
          </a:r>
          <a:r>
            <a:rPr kumimoji="0" lang="de-DE" sz="1000" b="1" i="0" u="none" strike="noStrike" kern="0" cap="none" spc="0" normalizeH="0" baseline="0" noProof="0">
              <a:ln>
                <a:noFill/>
              </a:ln>
              <a:solidFill>
                <a:srgbClr val="000000"/>
              </a:solidFill>
              <a:effectLst/>
              <a:uLnTx/>
              <a:uFillTx/>
              <a:latin typeface="Arial" pitchFamily="34" charset="0"/>
              <a:ea typeface="+mn-ea"/>
              <a:cs typeface="Arial" pitchFamily="34" charset="0"/>
            </a:rPr>
            <a:t> J3 </a:t>
          </a: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den (aktuellen durchschnittlichen) Faktor für den Arbeitgeberanteil zur Sozialversicherung. Im Feld </a:t>
          </a:r>
          <a:r>
            <a:rPr kumimoji="0" lang="de-DE" sz="1000" b="1" i="0" u="none" strike="noStrike" kern="0" cap="none" spc="0" normalizeH="0" baseline="0" noProof="0">
              <a:ln>
                <a:noFill/>
              </a:ln>
              <a:solidFill>
                <a:srgbClr val="000000"/>
              </a:solidFill>
              <a:effectLst/>
              <a:uLnTx/>
              <a:uFillTx/>
              <a:latin typeface="Arial" pitchFamily="34" charset="0"/>
              <a:ea typeface="+mn-ea"/>
              <a:cs typeface="Arial" pitchFamily="34" charset="0"/>
            </a:rPr>
            <a:t>J4</a:t>
          </a: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 sind die Arbeitgeberanteile bei den Minijobs bereits erfasst. Hierbei sind auch die Zusatzversorgungskasse und andere Umlagen prozentual zu berücksichtigen.</a:t>
          </a:r>
        </a:p>
        <a:p>
          <a:pPr marL="0" marR="0" lvl="0" indent="0" algn="l" defTabSz="914400" rtl="0" eaLnBrk="1" fontAlgn="auto" latinLnBrk="0" hangingPunct="1">
            <a:lnSpc>
              <a:spcPts val="1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endParaRPr>
        </a:p>
        <a:p>
          <a:pPr rtl="0" eaLnBrk="1" fontAlgn="auto" latinLnBrk="0" hangingPunct="1"/>
          <a:r>
            <a:rPr lang="de-DE" sz="1000" b="0" i="0" baseline="0">
              <a:effectLst/>
              <a:latin typeface="Arial" pitchFamily="34" charset="0"/>
              <a:ea typeface="+mn-ea"/>
              <a:cs typeface="Arial" pitchFamily="34" charset="0"/>
            </a:rPr>
            <a:t>13. Erfassen Sie dann, wie nachfolgend beschrieben, jede/n geplante/n MitarbeiterIn entweder  einzeln, oder in Gruppen mit gleichem Tätigkeitsbereich;   Es  empfiehlt sich, Voll- und Teilzeitkräfte getrennt aufzulisten.</a:t>
          </a:r>
          <a:endParaRPr lang="de-DE" sz="1000">
            <a:effectLst/>
            <a:latin typeface="Arial" pitchFamily="34" charset="0"/>
            <a:cs typeface="Arial" pitchFamily="34" charset="0"/>
          </a:endParaRPr>
        </a:p>
        <a:p>
          <a:pPr rtl="0" eaLnBrk="1" fontAlgn="auto" latinLnBrk="0" hangingPunct="1"/>
          <a:r>
            <a:rPr lang="de-DE" sz="1000" b="0" i="0" baseline="0">
              <a:effectLst/>
              <a:latin typeface="Arial" pitchFamily="34" charset="0"/>
              <a:ea typeface="+mn-ea"/>
              <a:cs typeface="Arial" pitchFamily="34" charset="0"/>
            </a:rPr>
            <a:t/>
          </a:r>
          <a:br>
            <a:rPr lang="de-DE" sz="1000" b="0" i="0" baseline="0">
              <a:effectLst/>
              <a:latin typeface="Arial" pitchFamily="34" charset="0"/>
              <a:ea typeface="+mn-ea"/>
              <a:cs typeface="Arial" pitchFamily="34" charset="0"/>
            </a:rPr>
          </a:br>
          <a:r>
            <a:rPr lang="de-DE" sz="1000" b="0" i="0" baseline="0">
              <a:effectLst/>
              <a:latin typeface="Arial" pitchFamily="34" charset="0"/>
              <a:ea typeface="+mn-ea"/>
              <a:cs typeface="Arial" pitchFamily="34" charset="0"/>
            </a:rPr>
            <a:t>Spalte B: Angabe des Tätigkeitsbereichs (z.B. "Geselle", "Aushilfe   gewerblich", "Bürokraft", "Auszubildender gewerblich").  Die </a:t>
          </a:r>
          <a:r>
            <a:rPr lang="de-DE" sz="1000" b="1" i="0" baseline="0">
              <a:effectLst/>
              <a:latin typeface="Arial" pitchFamily="34" charset="0"/>
              <a:ea typeface="+mn-ea"/>
              <a:cs typeface="Arial" pitchFamily="34" charset="0"/>
            </a:rPr>
            <a:t>Inhaberin</a:t>
          </a:r>
          <a:r>
            <a:rPr lang="de-DE" sz="1000" b="0" i="0" baseline="0">
              <a:effectLst/>
              <a:latin typeface="Arial" pitchFamily="34" charset="0"/>
              <a:ea typeface="+mn-ea"/>
              <a:cs typeface="Arial" pitchFamily="34" charset="0"/>
            </a:rPr>
            <a:t>/den </a:t>
          </a:r>
          <a:r>
            <a:rPr lang="de-DE" sz="1000" b="1" i="0" baseline="0">
              <a:effectLst/>
              <a:latin typeface="Arial" pitchFamily="34" charset="0"/>
              <a:ea typeface="+mn-ea"/>
              <a:cs typeface="Arial" pitchFamily="34" charset="0"/>
            </a:rPr>
            <a:t>Inhaber</a:t>
          </a:r>
          <a:r>
            <a:rPr lang="de-DE" sz="1000" b="0" i="0" baseline="0">
              <a:effectLst/>
              <a:latin typeface="Arial" pitchFamily="34" charset="0"/>
              <a:ea typeface="+mn-ea"/>
              <a:cs typeface="Arial" pitchFamily="34" charset="0"/>
            </a:rPr>
            <a:t>  oder die </a:t>
          </a:r>
          <a:r>
            <a:rPr lang="de-DE" sz="1000" b="1" i="0" baseline="0">
              <a:effectLst/>
              <a:latin typeface="Arial" pitchFamily="34" charset="0"/>
              <a:ea typeface="+mn-ea"/>
              <a:cs typeface="Arial" pitchFamily="34" charset="0"/>
            </a:rPr>
            <a:t>Geschäftsführer/in</a:t>
          </a:r>
          <a:r>
            <a:rPr lang="de-DE" sz="1000" b="0" i="0" baseline="0">
              <a:effectLst/>
              <a:latin typeface="Arial" pitchFamily="34" charset="0"/>
              <a:ea typeface="+mn-ea"/>
              <a:cs typeface="Arial" pitchFamily="34" charset="0"/>
            </a:rPr>
            <a:t> (bei Kapitalgesellschaften)  bitte im unteren Tabellenbereich erfassen.</a:t>
          </a:r>
          <a:endParaRPr lang="de-DE" sz="1000">
            <a:effectLst/>
            <a:latin typeface="Arial" pitchFamily="34" charset="0"/>
            <a:cs typeface="Arial" pitchFamily="34" charset="0"/>
          </a:endParaRPr>
        </a:p>
        <a:p>
          <a:pPr rtl="0" eaLnBrk="1" fontAlgn="auto" latinLnBrk="0" hangingPunct="1"/>
          <a:r>
            <a:rPr lang="de-DE" sz="1000" b="0" i="0" baseline="0">
              <a:effectLst/>
              <a:latin typeface="Arial" pitchFamily="34" charset="0"/>
              <a:ea typeface="+mn-ea"/>
              <a:cs typeface="Arial" pitchFamily="34" charset="0"/>
            </a:rPr>
            <a:t/>
          </a:r>
          <a:br>
            <a:rPr lang="de-DE" sz="1000" b="0" i="0" baseline="0">
              <a:effectLst/>
              <a:latin typeface="Arial" pitchFamily="34" charset="0"/>
              <a:ea typeface="+mn-ea"/>
              <a:cs typeface="Arial" pitchFamily="34" charset="0"/>
            </a:rPr>
          </a:br>
          <a:r>
            <a:rPr lang="de-DE" sz="1000" b="0" i="0" baseline="0">
              <a:effectLst/>
              <a:latin typeface="Arial" pitchFamily="34" charset="0"/>
              <a:ea typeface="+mn-ea"/>
              <a:cs typeface="Arial" pitchFamily="34" charset="0"/>
            </a:rPr>
            <a:t>Spalte </a:t>
          </a:r>
          <a:r>
            <a:rPr lang="de-DE" sz="1000" b="1" i="0" baseline="0">
              <a:effectLst/>
              <a:latin typeface="Arial" pitchFamily="34" charset="0"/>
              <a:ea typeface="+mn-ea"/>
              <a:cs typeface="Arial" pitchFamily="34" charset="0"/>
            </a:rPr>
            <a:t>C: </a:t>
          </a:r>
          <a:r>
            <a:rPr lang="de-DE" sz="1000" b="0" i="0" baseline="0">
              <a:effectLst/>
              <a:latin typeface="Arial" pitchFamily="34" charset="0"/>
              <a:ea typeface="+mn-ea"/>
              <a:cs typeface="Arial" pitchFamily="34" charset="0"/>
            </a:rPr>
            <a:t>Angabe der Anzahl der Mitarbeiter je Bereich. Bitte nach Kopfzahl eingeben! Sie können - bei einer Kapitalgesellschaft - im unteren Tabellenbereich  bis zu drei Geschäftsführer eingeben. Bei einer Personengesellschaft wären die Angaben zum Inhaber zu löschen.</a:t>
          </a:r>
          <a:endParaRPr lang="de-DE" sz="1000">
            <a:effectLst/>
            <a:latin typeface="Arial" pitchFamily="34" charset="0"/>
            <a:cs typeface="Arial" pitchFamily="34" charset="0"/>
          </a:endParaRPr>
        </a:p>
        <a:p>
          <a:pPr rtl="0" eaLnBrk="1" fontAlgn="auto" latinLnBrk="0" hangingPunct="1"/>
          <a:r>
            <a:rPr lang="de-DE" sz="1000" b="0" i="0" baseline="0">
              <a:effectLst/>
              <a:latin typeface="Arial" pitchFamily="34" charset="0"/>
              <a:ea typeface="+mn-ea"/>
              <a:cs typeface="Arial" pitchFamily="34" charset="0"/>
            </a:rPr>
            <a:t/>
          </a:r>
          <a:br>
            <a:rPr lang="de-DE" sz="1000" b="0" i="0" baseline="0">
              <a:effectLst/>
              <a:latin typeface="Arial" pitchFamily="34" charset="0"/>
              <a:ea typeface="+mn-ea"/>
              <a:cs typeface="Arial" pitchFamily="34" charset="0"/>
            </a:rPr>
          </a:br>
          <a:r>
            <a:rPr lang="de-DE" sz="1000" b="0" i="0" baseline="0">
              <a:effectLst/>
              <a:latin typeface="Arial" pitchFamily="34" charset="0"/>
              <a:ea typeface="+mn-ea"/>
              <a:cs typeface="Arial" pitchFamily="34" charset="0"/>
            </a:rPr>
            <a:t>Spalte</a:t>
          </a:r>
          <a:r>
            <a:rPr lang="de-DE" sz="1000" b="1" i="0" baseline="0">
              <a:effectLst/>
              <a:latin typeface="Arial" pitchFamily="34" charset="0"/>
              <a:ea typeface="+mn-ea"/>
              <a:cs typeface="Arial" pitchFamily="34" charset="0"/>
            </a:rPr>
            <a:t> D</a:t>
          </a:r>
          <a:r>
            <a:rPr lang="de-DE" sz="1000" b="0" i="0" baseline="0">
              <a:effectLst/>
              <a:latin typeface="Arial" pitchFamily="34" charset="0"/>
              <a:ea typeface="+mn-ea"/>
              <a:cs typeface="Arial" pitchFamily="34" charset="0"/>
            </a:rPr>
            <a:t>: Angabe des Beginns des Arbeitsverhältnisses. Geben Sie Zahlenwerte (z.B.: 3 für den Beschäftigungsbeginn ab dem dritten Monat) nur dann ein, wenn ein Mitarbeiter nicht das ganze  Planungsjahr bei Ihnen beschäftigt wird.</a:t>
          </a:r>
          <a:endParaRPr lang="de-DE" sz="1000">
            <a:effectLst/>
            <a:latin typeface="Arial" pitchFamily="34" charset="0"/>
            <a:cs typeface="Arial" pitchFamily="34" charset="0"/>
          </a:endParaRPr>
        </a:p>
        <a:p>
          <a:pPr marL="0" marR="0" lvl="0" indent="0" algn="l" defTabSz="914400" rtl="0" eaLnBrk="1" fontAlgn="auto" latinLnBrk="0" hangingPunct="1">
            <a:lnSpc>
              <a:spcPts val="1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endParaRPr>
        </a:p>
      </xdr:txBody>
    </xdr:sp>
    <xdr:clientData/>
  </xdr:twoCellAnchor>
  <xdr:twoCellAnchor>
    <xdr:from>
      <xdr:col>0</xdr:col>
      <xdr:colOff>222250</xdr:colOff>
      <xdr:row>169</xdr:row>
      <xdr:rowOff>26577</xdr:rowOff>
    </xdr:from>
    <xdr:to>
      <xdr:col>7</xdr:col>
      <xdr:colOff>395983</xdr:colOff>
      <xdr:row>229</xdr:row>
      <xdr:rowOff>148166</xdr:rowOff>
    </xdr:to>
    <xdr:sp macro="" textlink="">
      <xdr:nvSpPr>
        <xdr:cNvPr id="10" name="Text Box 5"/>
        <xdr:cNvSpPr txBox="1">
          <a:spLocks noChangeArrowheads="1"/>
        </xdr:cNvSpPr>
      </xdr:nvSpPr>
      <xdr:spPr bwMode="auto">
        <a:xfrm>
          <a:off x="222250" y="26855327"/>
          <a:ext cx="5497150" cy="9646589"/>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0" anchor="t"/>
        <a:lstStyle/>
        <a:p>
          <a:pPr marL="0" marR="0" lvl="0" indent="0" algn="l" defTabSz="914400" rtl="0" eaLnBrk="1" fontAlgn="auto" latinLnBrk="0" hangingPunct="1">
            <a:lnSpc>
              <a:spcPts val="1000"/>
            </a:lnSpc>
            <a:spcBef>
              <a:spcPts val="0"/>
            </a:spcBef>
            <a:spcAft>
              <a:spcPts val="0"/>
            </a:spcAft>
            <a:buClrTx/>
            <a:buSzTx/>
            <a:buFontTx/>
            <a:buNone/>
            <a:tabLst/>
            <a:defRPr sz="1000"/>
          </a:pPr>
          <a:r>
            <a:rPr lang="de-DE" sz="1000" b="1" i="0" baseline="0">
              <a:effectLst/>
              <a:latin typeface="Arial" pitchFamily="34" charset="0"/>
              <a:ea typeface="+mn-ea"/>
              <a:cs typeface="Arial" pitchFamily="34" charset="0"/>
            </a:rPr>
            <a:t>Anmerkung</a:t>
          </a:r>
          <a:r>
            <a:rPr lang="de-DE" sz="1000" b="0" i="0" baseline="0">
              <a:effectLst/>
              <a:latin typeface="Arial" pitchFamily="34" charset="0"/>
              <a:ea typeface="+mn-ea"/>
              <a:cs typeface="Arial" pitchFamily="34" charset="0"/>
            </a:rPr>
            <a:t>: Gehen Sie dabei von dem in Zeile 1 angegebenen Planungszeitraum aus, der vom Kalenderjahr abweichen kann.  Vergleiche auch den Kommentar bei Zelle E8.</a:t>
          </a:r>
        </a:p>
        <a:p>
          <a:pPr marL="0" marR="0" lvl="0" indent="0" algn="l" defTabSz="914400" rtl="0" eaLnBrk="1" fontAlgn="auto" latinLnBrk="0" hangingPunct="1">
            <a:lnSpc>
              <a:spcPts val="1000"/>
            </a:lnSpc>
            <a:spcBef>
              <a:spcPts val="0"/>
            </a:spcBef>
            <a:spcAft>
              <a:spcPts val="0"/>
            </a:spcAft>
            <a:buClrTx/>
            <a:buSzTx/>
            <a:buFontTx/>
            <a:buNone/>
            <a:tabLst/>
            <a:defRPr sz="1000"/>
          </a:pPr>
          <a:endParaRPr lang="de-DE" sz="1000" b="1" i="0" baseline="0">
            <a:effectLst/>
            <a:latin typeface="Arial" pitchFamily="34" charset="0"/>
            <a:ea typeface="+mn-ea"/>
            <a:cs typeface="Arial" pitchFamily="34" charset="0"/>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Spalte</a:t>
          </a:r>
          <a:r>
            <a:rPr kumimoji="0" lang="de-DE" sz="1000" b="1" i="0" u="none" strike="noStrike" kern="0" cap="none" spc="0" normalizeH="0" baseline="0" noProof="0">
              <a:ln>
                <a:noFill/>
              </a:ln>
              <a:solidFill>
                <a:srgbClr val="000000"/>
              </a:solidFill>
              <a:effectLst/>
              <a:uLnTx/>
              <a:uFillTx/>
              <a:latin typeface="Arial" pitchFamily="34" charset="0"/>
              <a:ea typeface="+mn-ea"/>
              <a:cs typeface="Arial" pitchFamily="34" charset="0"/>
            </a:rPr>
            <a:t> E</a:t>
          </a: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 Eingabe des Beendigungsmonates eines Beschäftigungsverhältnisses. (Beachten sie die Anmerkung zu Spalte D).</a:t>
          </a: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In den Spalten</a:t>
          </a:r>
          <a:r>
            <a:rPr kumimoji="0" lang="de-DE" sz="1000" b="1" i="0" u="none" strike="noStrike" kern="0" cap="none" spc="0" normalizeH="0" baseline="0" noProof="0">
              <a:ln>
                <a:noFill/>
              </a:ln>
              <a:solidFill>
                <a:srgbClr val="000000"/>
              </a:solidFill>
              <a:effectLst/>
              <a:uLnTx/>
              <a:uFillTx/>
              <a:latin typeface="Arial" pitchFamily="34" charset="0"/>
              <a:ea typeface="+mn-ea"/>
              <a:cs typeface="Arial" pitchFamily="34" charset="0"/>
            </a:rPr>
            <a:t> F - H</a:t>
          </a: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 geben sie die notwendigen Angaben zum Bruttoeinkommen bzw. zur Arbeitszeit der Mitarbeiter ein.</a:t>
          </a: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Spalten </a:t>
          </a:r>
          <a:r>
            <a:rPr kumimoji="0" lang="de-DE" sz="1000" b="1" i="0" u="none" strike="noStrike" kern="0" cap="none" spc="0" normalizeH="0" baseline="0" noProof="0">
              <a:ln>
                <a:noFill/>
              </a:ln>
              <a:solidFill>
                <a:srgbClr val="000000"/>
              </a:solidFill>
              <a:effectLst/>
              <a:uLnTx/>
              <a:uFillTx/>
              <a:latin typeface="Arial" pitchFamily="34" charset="0"/>
              <a:ea typeface="+mn-ea"/>
              <a:cs typeface="Arial" pitchFamily="34" charset="0"/>
            </a:rPr>
            <a:t>K und L:</a:t>
          </a: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 hier erfassen Sie tarifliche Zusatzgehälter in Prozent (z.B. Urlaubs- und Weihnachtsgeld) und/oder sonstige Zahlungen pro Arbeitnehmer in Euro (z.B. Arbeitgeberzuschuss zu vermögenswirksamen Leistungen, Direktversicherung, Firmenwagen etc.).</a:t>
          </a: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Zellen </a:t>
          </a:r>
          <a:r>
            <a:rPr kumimoji="0" lang="de-DE" sz="1000" b="1" i="0" u="none" strike="noStrike" kern="0" cap="none" spc="0" normalizeH="0" baseline="0" noProof="0">
              <a:ln>
                <a:noFill/>
              </a:ln>
              <a:solidFill>
                <a:srgbClr val="000000"/>
              </a:solidFill>
              <a:effectLst/>
              <a:uLnTx/>
              <a:uFillTx/>
              <a:latin typeface="Arial" pitchFamily="34" charset="0"/>
              <a:ea typeface="+mn-ea"/>
              <a:cs typeface="Arial" pitchFamily="34" charset="0"/>
            </a:rPr>
            <a:t>M37 und M38:</a:t>
          </a: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 Angabe der Beiträge zur Berufsgenossenschaft und sonstige, den Personalkosten zuzuordnende Kosten. </a:t>
          </a: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14. Wenn Sie zusätzliche Angaben zur Produktivität ermitteln wollen, klicken sie zunächst den </a:t>
          </a:r>
          <a:r>
            <a:rPr kumimoji="0" lang="de-DE" sz="1000" b="1" i="0" u="none" strike="noStrike" kern="0" cap="none" spc="0" normalizeH="0" baseline="0" noProof="0">
              <a:ln>
                <a:noFill/>
              </a:ln>
              <a:solidFill>
                <a:srgbClr val="000000"/>
              </a:solidFill>
              <a:effectLst/>
              <a:uLnTx/>
              <a:uFillTx/>
              <a:latin typeface="Arial" pitchFamily="34" charset="0"/>
              <a:ea typeface="+mn-ea"/>
              <a:cs typeface="Arial" pitchFamily="34" charset="0"/>
            </a:rPr>
            <a:t>Befehlsknopf "Ermittlung Mitarbeiterproduktivität einschalten"</a:t>
          </a: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de-DE" sz="1000" b="1" i="0" u="none" strike="noStrike" kern="0" cap="none" spc="0" normalizeH="0" baseline="0" noProof="0">
              <a:ln>
                <a:noFill/>
              </a:ln>
              <a:solidFill>
                <a:srgbClr val="000000"/>
              </a:solidFill>
              <a:effectLst/>
              <a:uLnTx/>
              <a:uFillTx/>
              <a:latin typeface="Arial" pitchFamily="34" charset="0"/>
              <a:ea typeface="+mn-ea"/>
              <a:cs typeface="Arial" pitchFamily="34" charset="0"/>
            </a:rPr>
            <a:t>Beachten Sie</a:t>
          </a: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 Um die Mitarbeiterproduktivität auszurechnen, müssen zunächst im Blatt Rentabilität die Planumsätze und ggf. die Fremdleistungen eingegeben werden.</a:t>
          </a: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In Spalte  </a:t>
          </a:r>
          <a:r>
            <a:rPr kumimoji="0" lang="de-DE" sz="1000" b="1" i="0" u="none" strike="noStrike" kern="0" cap="none" spc="0" normalizeH="0" baseline="0" noProof="0">
              <a:ln>
                <a:noFill/>
              </a:ln>
              <a:solidFill>
                <a:srgbClr val="000000"/>
              </a:solidFill>
              <a:effectLst/>
              <a:uLnTx/>
              <a:uFillTx/>
              <a:latin typeface="Arial" pitchFamily="34" charset="0"/>
              <a:ea typeface="+mn-ea"/>
              <a:cs typeface="Arial" pitchFamily="34" charset="0"/>
            </a:rPr>
            <a:t>N</a:t>
          </a: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 ist bereits der zeitliche Arbeitsanteil eines Vollzeit-Mitarbeiters, im Verhältnis zu einer ganzjährig beschäftigten Vollzeitkraft erfasst.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In Spalte </a:t>
          </a:r>
          <a:r>
            <a:rPr kumimoji="0" lang="de-DE" sz="1000" b="1" i="0" u="none" strike="noStrike" kern="0" cap="none" spc="0" normalizeH="0" baseline="0" noProof="0">
              <a:ln>
                <a:noFill/>
              </a:ln>
              <a:solidFill>
                <a:srgbClr val="000000"/>
              </a:solidFill>
              <a:effectLst/>
              <a:uLnTx/>
              <a:uFillTx/>
              <a:latin typeface="Arial" pitchFamily="34" charset="0"/>
              <a:ea typeface="+mn-ea"/>
              <a:cs typeface="Arial" pitchFamily="34" charset="0"/>
            </a:rPr>
            <a:t>O </a:t>
          </a: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können sie einen Prozentwert angeben, mit dem Sie den produktiven Arbeitsanteil des Mitarbeiters erfassen: Zum Beispiel 15% für einen gewerblichen Auszubildenden im 1. Ausbildungsjahr, 90% für einen Vollzeit - Gesellen, 0% für Bürokräfte.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Inhaber bzw. geschäftsführende (Mit-)Gesellschafter sind genauso wie Arbeitnehmer mit Ihrer  Produktivität zu berücksichtigen.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Wiederholen Sie die beschriebenen Schritte  zur Ermittlung der Personalkosten für das zweite und dritte Geschäftsjahr auf den Arbeisblättern "Personalkosten 2. Jahr" und "Personalkosten 3. Jahr".</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Wenn Sie die Berechnung der Produktivität nicht benötigen, klicken sie  auf den </a:t>
          </a:r>
          <a:r>
            <a:rPr kumimoji="0" lang="de-DE" sz="1000" b="1" i="0" u="none" strike="noStrike" kern="0" cap="none" spc="0" normalizeH="0" baseline="0" noProof="0">
              <a:ln>
                <a:noFill/>
              </a:ln>
              <a:solidFill>
                <a:srgbClr val="000000"/>
              </a:solidFill>
              <a:effectLst/>
              <a:uLnTx/>
              <a:uFillTx/>
              <a:latin typeface="Arial" pitchFamily="34" charset="0"/>
              <a:ea typeface="+mn-ea"/>
              <a:cs typeface="Arial" pitchFamily="34" charset="0"/>
            </a:rPr>
            <a:t>Befehlsknopf</a:t>
          </a: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  "</a:t>
          </a:r>
          <a:r>
            <a:rPr kumimoji="0" lang="de-DE" sz="1000" b="1" i="0" u="none" strike="noStrike" kern="0" cap="none" spc="0" normalizeH="0" baseline="0" noProof="0">
              <a:ln>
                <a:noFill/>
              </a:ln>
              <a:solidFill>
                <a:srgbClr val="000000"/>
              </a:solidFill>
              <a:effectLst/>
              <a:uLnTx/>
              <a:uFillTx/>
              <a:latin typeface="Arial" pitchFamily="34" charset="0"/>
              <a:ea typeface="+mn-ea"/>
              <a:cs typeface="Arial" pitchFamily="34" charset="0"/>
            </a:rPr>
            <a:t>Ermittlung Mitarbeiterproduktivität  ausschalten</a:t>
          </a: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 </a:t>
          </a:r>
        </a:p>
        <a:p>
          <a:pPr algn="l" rtl="0">
            <a:defRPr sz="1000"/>
          </a:pPr>
          <a:endParaRPr lang="de-DE" sz="1000" b="0" i="0" u="none" strike="noStrike" baseline="0">
            <a:solidFill>
              <a:srgbClr val="000000"/>
            </a:solidFill>
            <a:latin typeface="Arial" pitchFamily="34" charset="0"/>
            <a:cs typeface="Arial" pitchFamily="34" charset="0"/>
          </a:endParaRPr>
        </a:p>
        <a:p>
          <a:pPr algn="l" rtl="0">
            <a:defRPr sz="1000"/>
          </a:pPr>
          <a:endParaRPr lang="de-DE" sz="1000" b="0" i="0" u="none" strike="noStrike" baseline="0">
            <a:solidFill>
              <a:srgbClr val="000000"/>
            </a:solidFill>
            <a:latin typeface="Arial" pitchFamily="34" charset="0"/>
            <a:cs typeface="Arial" pitchFamily="34" charset="0"/>
          </a:endParaRPr>
        </a:p>
        <a:p>
          <a:pPr rtl="0" eaLnBrk="1" fontAlgn="auto" latinLnBrk="0" hangingPunct="1"/>
          <a:r>
            <a:rPr lang="de-DE" sz="1000" b="1" i="0" u="sng" baseline="0">
              <a:effectLst/>
              <a:latin typeface="Arial" pitchFamily="34" charset="0"/>
              <a:ea typeface="+mn-ea"/>
              <a:cs typeface="Arial" pitchFamily="34" charset="0"/>
            </a:rPr>
            <a:t>Blatt: Übrige Kosten</a:t>
          </a:r>
          <a:br>
            <a:rPr lang="de-DE" sz="1000" b="1" i="0" u="sng" baseline="0">
              <a:effectLst/>
              <a:latin typeface="Arial" pitchFamily="34" charset="0"/>
              <a:ea typeface="+mn-ea"/>
              <a:cs typeface="Arial" pitchFamily="34" charset="0"/>
            </a:rPr>
          </a:br>
          <a:r>
            <a:rPr lang="de-DE" sz="1000" b="1" i="0" u="sng" baseline="0">
              <a:effectLst/>
              <a:latin typeface="Arial" pitchFamily="34" charset="0"/>
              <a:ea typeface="+mn-ea"/>
              <a:cs typeface="Arial" pitchFamily="34" charset="0"/>
            </a:rPr>
            <a:t/>
          </a:r>
          <a:br>
            <a:rPr lang="de-DE" sz="1000" b="1" i="0" u="sng" baseline="0">
              <a:effectLst/>
              <a:latin typeface="Arial" pitchFamily="34" charset="0"/>
              <a:ea typeface="+mn-ea"/>
              <a:cs typeface="Arial" pitchFamily="34" charset="0"/>
            </a:rPr>
          </a:br>
          <a:r>
            <a:rPr lang="de-DE" sz="1000" b="0" i="0" baseline="0">
              <a:effectLst/>
              <a:latin typeface="Arial" pitchFamily="34" charset="0"/>
              <a:ea typeface="+mn-ea"/>
              <a:cs typeface="Arial" pitchFamily="34" charset="0"/>
            </a:rPr>
            <a:t>15. Hier können Sie alle übrigen Kostenarten, die in Ihrem Betrieb entstehen, erfassen. Bei der Gliederung der Kostenarten haben wir uns grob am DATEV Kontenrahmen SKR 04 orientiert. </a:t>
          </a:r>
          <a:br>
            <a:rPr lang="de-DE" sz="1000" b="0" i="0" baseline="0">
              <a:effectLst/>
              <a:latin typeface="Arial" pitchFamily="34" charset="0"/>
              <a:ea typeface="+mn-ea"/>
              <a:cs typeface="Arial" pitchFamily="34" charset="0"/>
            </a:rPr>
          </a:br>
          <a:r>
            <a:rPr lang="de-DE" sz="1000" b="0" i="0" baseline="0">
              <a:effectLst/>
              <a:latin typeface="Arial" pitchFamily="34" charset="0"/>
              <a:ea typeface="+mn-ea"/>
              <a:cs typeface="Arial" pitchFamily="34" charset="0"/>
            </a:rPr>
            <a:t>Die langfristigen Zinskosten sowie die Abschreibungen, werden übernommen.</a:t>
          </a:r>
          <a:br>
            <a:rPr lang="de-DE" sz="1000" b="0" i="0" baseline="0">
              <a:effectLst/>
              <a:latin typeface="Arial" pitchFamily="34" charset="0"/>
              <a:ea typeface="+mn-ea"/>
              <a:cs typeface="Arial" pitchFamily="34" charset="0"/>
            </a:rPr>
          </a:br>
          <a:r>
            <a:rPr lang="de-DE" sz="1000" b="0" i="0" baseline="0">
              <a:effectLst/>
              <a:latin typeface="Arial" pitchFamily="34" charset="0"/>
              <a:ea typeface="+mn-ea"/>
              <a:cs typeface="Arial" pitchFamily="34" charset="0"/>
            </a:rPr>
            <a:t>Machen Sie die Angaben bitte in den Zellen </a:t>
          </a:r>
          <a:r>
            <a:rPr lang="de-DE" sz="1000" b="1" i="0" baseline="0">
              <a:effectLst/>
              <a:latin typeface="Arial" pitchFamily="34" charset="0"/>
              <a:ea typeface="+mn-ea"/>
              <a:cs typeface="Arial" pitchFamily="34" charset="0"/>
            </a:rPr>
            <a:t>C8</a:t>
          </a:r>
          <a:r>
            <a:rPr lang="de-DE" sz="1000" b="0" i="0" baseline="0">
              <a:effectLst/>
              <a:latin typeface="Arial" pitchFamily="34" charset="0"/>
              <a:ea typeface="+mn-ea"/>
              <a:cs typeface="Arial" pitchFamily="34" charset="0"/>
            </a:rPr>
            <a:t> bis </a:t>
          </a:r>
          <a:r>
            <a:rPr lang="de-DE" sz="1000" b="1" i="0" baseline="0">
              <a:effectLst/>
              <a:latin typeface="Arial" pitchFamily="34" charset="0"/>
              <a:ea typeface="+mn-ea"/>
              <a:cs typeface="Arial" pitchFamily="34" charset="0"/>
            </a:rPr>
            <a:t>C27</a:t>
          </a:r>
          <a:r>
            <a:rPr lang="de-DE" sz="1000" b="0" i="0" baseline="0">
              <a:effectLst/>
              <a:latin typeface="Arial" pitchFamily="34" charset="0"/>
              <a:ea typeface="+mn-ea"/>
              <a:cs typeface="Arial" pitchFamily="34" charset="0"/>
            </a:rPr>
            <a:t> für das 1. Geschäftsjahr, </a:t>
          </a:r>
          <a:r>
            <a:rPr lang="de-DE" sz="1000" b="1" i="0" baseline="0">
              <a:effectLst/>
              <a:latin typeface="Arial" pitchFamily="34" charset="0"/>
              <a:ea typeface="+mn-ea"/>
              <a:cs typeface="Arial" pitchFamily="34" charset="0"/>
            </a:rPr>
            <a:t>E8</a:t>
          </a:r>
          <a:r>
            <a:rPr lang="de-DE" sz="1000" b="0" i="0" baseline="0">
              <a:effectLst/>
              <a:latin typeface="Arial" pitchFamily="34" charset="0"/>
              <a:ea typeface="+mn-ea"/>
              <a:cs typeface="Arial" pitchFamily="34" charset="0"/>
            </a:rPr>
            <a:t> bis </a:t>
          </a:r>
          <a:r>
            <a:rPr lang="de-DE" sz="1000" b="1" i="0" baseline="0">
              <a:effectLst/>
              <a:latin typeface="Arial" pitchFamily="34" charset="0"/>
              <a:ea typeface="+mn-ea"/>
              <a:cs typeface="Arial" pitchFamily="34" charset="0"/>
            </a:rPr>
            <a:t>E27</a:t>
          </a:r>
          <a:r>
            <a:rPr lang="de-DE" sz="1000" b="0" i="0" baseline="0">
              <a:effectLst/>
              <a:latin typeface="Arial" pitchFamily="34" charset="0"/>
              <a:ea typeface="+mn-ea"/>
              <a:cs typeface="Arial" pitchFamily="34" charset="0"/>
            </a:rPr>
            <a:t> für das 2. Geschäftsjahr und </a:t>
          </a:r>
          <a:r>
            <a:rPr lang="de-DE" sz="1000" b="1" i="0" baseline="0">
              <a:effectLst/>
              <a:latin typeface="Arial" pitchFamily="34" charset="0"/>
              <a:ea typeface="+mn-ea"/>
              <a:cs typeface="Arial" pitchFamily="34" charset="0"/>
            </a:rPr>
            <a:t>G8 </a:t>
          </a:r>
          <a:r>
            <a:rPr lang="de-DE" sz="1000" b="0" i="0" baseline="0">
              <a:effectLst/>
              <a:latin typeface="Arial" pitchFamily="34" charset="0"/>
              <a:ea typeface="+mn-ea"/>
              <a:cs typeface="Arial" pitchFamily="34" charset="0"/>
            </a:rPr>
            <a:t>bis </a:t>
          </a:r>
          <a:r>
            <a:rPr lang="de-DE" sz="1000" b="1" i="0" baseline="0">
              <a:effectLst/>
              <a:latin typeface="Arial" pitchFamily="34" charset="0"/>
              <a:ea typeface="+mn-ea"/>
              <a:cs typeface="Arial" pitchFamily="34" charset="0"/>
            </a:rPr>
            <a:t>G27</a:t>
          </a:r>
          <a:r>
            <a:rPr lang="de-DE" sz="1000" b="0" i="0" baseline="0">
              <a:effectLst/>
              <a:latin typeface="Arial" pitchFamily="34" charset="0"/>
              <a:ea typeface="+mn-ea"/>
              <a:cs typeface="Arial" pitchFamily="34" charset="0"/>
            </a:rPr>
            <a:t> für das 3. Geschäftsjahr. </a:t>
          </a:r>
        </a:p>
        <a:p>
          <a:pPr rtl="0" eaLnBrk="1" fontAlgn="auto" latinLnBrk="0" hangingPunct="1"/>
          <a:endParaRPr lang="de-DE" sz="1000">
            <a:effectLst/>
            <a:latin typeface="Arial" pitchFamily="34" charset="0"/>
            <a:cs typeface="Arial" pitchFamily="34" charset="0"/>
          </a:endParaRPr>
        </a:p>
        <a:p>
          <a:pPr rtl="0" eaLnBrk="1" fontAlgn="auto" latinLnBrk="0" hangingPunct="1"/>
          <a:r>
            <a:rPr lang="de-DE" sz="1000" b="0" i="0" baseline="0">
              <a:effectLst/>
              <a:latin typeface="Arial" pitchFamily="34" charset="0"/>
              <a:ea typeface="+mn-ea"/>
              <a:cs typeface="Arial" pitchFamily="34" charset="0"/>
            </a:rPr>
            <a:t>16. In den Zeilen </a:t>
          </a:r>
          <a:r>
            <a:rPr lang="de-DE" sz="1000" b="1" i="0" baseline="0">
              <a:effectLst/>
              <a:latin typeface="Arial" pitchFamily="34" charset="0"/>
              <a:ea typeface="+mn-ea"/>
              <a:cs typeface="Arial" pitchFamily="34" charset="0"/>
            </a:rPr>
            <a:t>32 </a:t>
          </a:r>
          <a:r>
            <a:rPr lang="de-DE" sz="1000" b="0" i="0" baseline="0">
              <a:effectLst/>
              <a:latin typeface="Arial" pitchFamily="34" charset="0"/>
              <a:ea typeface="+mn-ea"/>
              <a:cs typeface="Arial" pitchFamily="34" charset="0"/>
            </a:rPr>
            <a:t>und</a:t>
          </a:r>
          <a:r>
            <a:rPr lang="de-DE" sz="1000" b="1" i="0" baseline="0">
              <a:effectLst/>
              <a:latin typeface="Arial" pitchFamily="34" charset="0"/>
              <a:ea typeface="+mn-ea"/>
              <a:cs typeface="Arial" pitchFamily="34" charset="0"/>
            </a:rPr>
            <a:t> 33</a:t>
          </a:r>
          <a:r>
            <a:rPr lang="de-DE" sz="1000" b="0" i="0" baseline="0">
              <a:effectLst/>
              <a:latin typeface="Arial" pitchFamily="34" charset="0"/>
              <a:ea typeface="+mn-ea"/>
              <a:cs typeface="Arial" pitchFamily="34" charset="0"/>
            </a:rPr>
            <a:t> werden die Gewerbesteuer und, abhängig von der Rechtsform, die Körperschaftssteuer grob ermittelt. Erforderlich ist hierfür das ausgefüllte Blatt Rentabilität.</a:t>
          </a:r>
          <a:br>
            <a:rPr lang="de-DE" sz="1000" b="0" i="0" baseline="0">
              <a:effectLst/>
              <a:latin typeface="Arial" pitchFamily="34" charset="0"/>
              <a:ea typeface="+mn-ea"/>
              <a:cs typeface="Arial" pitchFamily="34" charset="0"/>
            </a:rPr>
          </a:br>
          <a:r>
            <a:rPr lang="de-DE" sz="1000" b="0" i="0" baseline="0">
              <a:effectLst/>
              <a:latin typeface="Arial" pitchFamily="34" charset="0"/>
              <a:ea typeface="+mn-ea"/>
              <a:cs typeface="Arial" pitchFamily="34" charset="0"/>
            </a:rPr>
            <a:t>Zur groben Ermittlung der Gewerbesteuer muss in  Zelle </a:t>
          </a:r>
          <a:r>
            <a:rPr lang="de-DE" sz="1000" b="1" i="0" baseline="0">
              <a:effectLst/>
              <a:latin typeface="Arial" pitchFamily="34" charset="0"/>
              <a:ea typeface="+mn-ea"/>
              <a:cs typeface="Arial" pitchFamily="34" charset="0"/>
            </a:rPr>
            <a:t>B32 </a:t>
          </a:r>
          <a:r>
            <a:rPr lang="de-DE" sz="1000" b="0" i="0" baseline="0">
              <a:effectLst/>
              <a:latin typeface="Arial" pitchFamily="34" charset="0"/>
              <a:ea typeface="+mn-ea"/>
              <a:cs typeface="Arial" pitchFamily="34" charset="0"/>
            </a:rPr>
            <a:t>der örtliche Gewerbesteuerhebesatz angegeben werden. </a:t>
          </a:r>
          <a:endParaRPr lang="de-DE" sz="1000">
            <a:effectLst/>
            <a:latin typeface="Arial" pitchFamily="34" charset="0"/>
            <a:cs typeface="Arial" pitchFamily="34" charset="0"/>
          </a:endParaRPr>
        </a:p>
        <a:p>
          <a:pPr algn="l" rtl="0">
            <a:lnSpc>
              <a:spcPts val="1500"/>
            </a:lnSpc>
            <a:defRPr sz="1000"/>
          </a:pPr>
          <a:endParaRPr lang="de-DE" sz="1000">
            <a:latin typeface="Arial" pitchFamily="34" charset="0"/>
            <a:cs typeface="Arial" pitchFamily="34" charset="0"/>
          </a:endParaRPr>
        </a:p>
        <a:p>
          <a:pPr rtl="0" eaLnBrk="1" fontAlgn="auto" latinLnBrk="0" hangingPunct="1"/>
          <a:r>
            <a:rPr lang="de-DE" sz="1000" b="1" i="0" u="sng" baseline="0">
              <a:effectLst/>
              <a:latin typeface="Arial" pitchFamily="34" charset="0"/>
              <a:ea typeface="+mn-ea"/>
              <a:cs typeface="Arial" pitchFamily="34" charset="0"/>
            </a:rPr>
            <a:t>Blatt: Unternehmerlohn:</a:t>
          </a:r>
        </a:p>
        <a:p>
          <a:pPr rtl="0" eaLnBrk="1" fontAlgn="auto" latinLnBrk="0" hangingPunct="1"/>
          <a:endParaRPr lang="de-DE" sz="1000">
            <a:effectLst/>
            <a:latin typeface="Arial" pitchFamily="34" charset="0"/>
            <a:cs typeface="Arial" pitchFamily="34" charset="0"/>
          </a:endParaRPr>
        </a:p>
        <a:p>
          <a:pPr rtl="0" eaLnBrk="1" fontAlgn="auto" latinLnBrk="0" hangingPunct="1"/>
          <a:r>
            <a:rPr lang="de-DE" sz="1000" b="0" i="0" baseline="0">
              <a:effectLst/>
              <a:latin typeface="Arial" pitchFamily="34" charset="0"/>
              <a:ea typeface="+mn-ea"/>
              <a:cs typeface="Arial" pitchFamily="34" charset="0"/>
            </a:rPr>
            <a:t>17. In diesem Blatt wird unterschieden zwischen dem notwendigen und dem geplanten Unternehmerlohn.</a:t>
          </a:r>
          <a:endParaRPr lang="de-DE" sz="1000">
            <a:effectLst/>
            <a:latin typeface="Arial" pitchFamily="34" charset="0"/>
            <a:cs typeface="Arial" pitchFamily="34" charset="0"/>
          </a:endParaRPr>
        </a:p>
        <a:p>
          <a:pPr rtl="0" eaLnBrk="1" fontAlgn="auto" latinLnBrk="0" hangingPunct="1"/>
          <a:endParaRPr lang="de-DE" sz="1000" b="0" i="0" baseline="0">
            <a:effectLst/>
            <a:latin typeface="Arial" pitchFamily="34" charset="0"/>
            <a:ea typeface="+mn-ea"/>
            <a:cs typeface="Arial" pitchFamily="34" charset="0"/>
          </a:endParaRPr>
        </a:p>
        <a:p>
          <a:pPr rtl="0" eaLnBrk="1" fontAlgn="auto" latinLnBrk="0" hangingPunct="1"/>
          <a:r>
            <a:rPr lang="de-DE" sz="1000" b="0" i="0" baseline="0">
              <a:effectLst/>
              <a:latin typeface="Arial" pitchFamily="34" charset="0"/>
              <a:ea typeface="+mn-ea"/>
              <a:cs typeface="Arial" pitchFamily="34" charset="0"/>
            </a:rPr>
            <a:t>Der </a:t>
          </a:r>
          <a:r>
            <a:rPr lang="de-DE" sz="1000" b="1" i="0" baseline="0">
              <a:effectLst/>
              <a:latin typeface="Arial" pitchFamily="34" charset="0"/>
              <a:ea typeface="+mn-ea"/>
              <a:cs typeface="Arial" pitchFamily="34" charset="0"/>
            </a:rPr>
            <a:t>notwendige Unternehmerlohn</a:t>
          </a:r>
          <a:r>
            <a:rPr lang="de-DE" sz="1000" b="0" i="0" baseline="0">
              <a:effectLst/>
              <a:latin typeface="Arial" pitchFamily="34" charset="0"/>
              <a:ea typeface="+mn-ea"/>
              <a:cs typeface="Arial" pitchFamily="34" charset="0"/>
            </a:rPr>
            <a:t> stellt die Untergrenze dar. Durch ihn werden Ihre Privatausgaben, einschließlich Privatversicherungen und Privatsteuern abgedeckt, unter Berücksichtiung sonstiger Einnahmen. Der notwendige Unternehmerlohn wird zunächst in den geplanten Unternehmerlohn übertragen. Dieser kann jedoch jederzeit überschrieben werden.</a:t>
          </a:r>
          <a:endParaRPr lang="de-DE" sz="1000">
            <a:effectLst/>
            <a:latin typeface="Arial" pitchFamily="34" charset="0"/>
            <a:cs typeface="Arial" pitchFamily="34" charset="0"/>
          </a:endParaRPr>
        </a:p>
        <a:p>
          <a:pPr rtl="0" eaLnBrk="1" fontAlgn="auto" latinLnBrk="0" hangingPunct="1"/>
          <a:r>
            <a:rPr lang="de-DE" sz="1000" b="0" i="0" baseline="0">
              <a:effectLst/>
              <a:latin typeface="Arial" pitchFamily="34" charset="0"/>
              <a:ea typeface="+mn-ea"/>
              <a:cs typeface="Arial" pitchFamily="34" charset="0"/>
            </a:rPr>
            <a:t>Der </a:t>
          </a:r>
          <a:r>
            <a:rPr lang="de-DE" sz="1000" b="1" i="0" baseline="0">
              <a:effectLst/>
              <a:latin typeface="Arial" pitchFamily="34" charset="0"/>
              <a:ea typeface="+mn-ea"/>
              <a:cs typeface="Arial" pitchFamily="34" charset="0"/>
            </a:rPr>
            <a:t>geplante Unternehmerlohn </a:t>
          </a:r>
          <a:r>
            <a:rPr lang="de-DE" sz="1000" b="0" i="0" baseline="0">
              <a:effectLst/>
              <a:latin typeface="Arial" pitchFamily="34" charset="0"/>
              <a:ea typeface="+mn-ea"/>
              <a:cs typeface="Arial" pitchFamily="34" charset="0"/>
            </a:rPr>
            <a:t>entspricht dem</a:t>
          </a:r>
          <a:r>
            <a:rPr lang="de-DE" sz="1000" b="1" i="0" baseline="0">
              <a:effectLst/>
              <a:latin typeface="Arial" pitchFamily="34" charset="0"/>
              <a:ea typeface="+mn-ea"/>
              <a:cs typeface="Arial" pitchFamily="34" charset="0"/>
            </a:rPr>
            <a:t> kalkulatorischen Unternehmerlohn</a:t>
          </a:r>
          <a:r>
            <a:rPr lang="de-DE" sz="1000" b="0" i="0" baseline="0">
              <a:effectLst/>
              <a:latin typeface="Arial" pitchFamily="34" charset="0"/>
              <a:ea typeface="+mn-ea"/>
              <a:cs typeface="Arial" pitchFamily="34" charset="0"/>
            </a:rPr>
            <a:t>. Er umfasst Ihre persönlichen Gewinnvorstellungen, durch die Ihr Arbeitseinsatz als Unternehmer sowie ein Zuschlag für Wagnis und Gewinn abgedeckt werden.</a:t>
          </a:r>
          <a:endParaRPr lang="de-DE" sz="1000">
            <a:effectLst/>
            <a:latin typeface="Arial" pitchFamily="34" charset="0"/>
            <a:cs typeface="Arial" pitchFamily="34" charset="0"/>
          </a:endParaRPr>
        </a:p>
        <a:p>
          <a:pPr algn="l" rtl="0">
            <a:lnSpc>
              <a:spcPts val="1500"/>
            </a:lnSpc>
            <a:defRPr sz="1000"/>
          </a:pPr>
          <a:endParaRPr lang="de-DE"/>
        </a:p>
      </xdr:txBody>
    </xdr:sp>
    <xdr:clientData/>
  </xdr:twoCellAnchor>
  <xdr:twoCellAnchor>
    <xdr:from>
      <xdr:col>0</xdr:col>
      <xdr:colOff>230810</xdr:colOff>
      <xdr:row>231</xdr:row>
      <xdr:rowOff>10583</xdr:rowOff>
    </xdr:from>
    <xdr:to>
      <xdr:col>7</xdr:col>
      <xdr:colOff>141910</xdr:colOff>
      <xdr:row>283</xdr:row>
      <xdr:rowOff>74083</xdr:rowOff>
    </xdr:to>
    <xdr:sp macro="" textlink="">
      <xdr:nvSpPr>
        <xdr:cNvPr id="11" name="Text Box 7"/>
        <xdr:cNvSpPr txBox="1">
          <a:spLocks noChangeArrowheads="1"/>
        </xdr:cNvSpPr>
      </xdr:nvSpPr>
      <xdr:spPr bwMode="auto">
        <a:xfrm>
          <a:off x="230810" y="36681833"/>
          <a:ext cx="5234517" cy="83185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0" anchor="t"/>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de-DE" sz="1000" b="0" i="0" u="none" strike="noStrike" kern="0" cap="none" spc="0" normalizeH="0" baseline="0">
              <a:ln>
                <a:noFill/>
              </a:ln>
              <a:solidFill>
                <a:srgbClr val="000000"/>
              </a:solidFill>
              <a:effectLst/>
              <a:uLnTx/>
              <a:uFillTx/>
              <a:latin typeface="Arial" pitchFamily="34" charset="0"/>
              <a:ea typeface="+mn-ea"/>
              <a:cs typeface="Arial" pitchFamily="34" charset="0"/>
            </a:rPr>
            <a:t>Im Programm wird immer mit dem geplanten Unternehmerlohn gerechnet. Dieser sollte mindestens gleich oder höher als Ihr notwendiger Unternehmerlohn sein.</a:t>
          </a: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de-DE" sz="1000" b="1" i="0" u="sng" strike="noStrike" kern="0" cap="none" spc="0" normalizeH="0" baseline="0" noProof="0">
            <a:ln>
              <a:noFill/>
            </a:ln>
            <a:solidFill>
              <a:srgbClr val="000000"/>
            </a:solidFill>
            <a:effectLst/>
            <a:uLnTx/>
            <a:uFillTx/>
            <a:latin typeface="Arial" pitchFamily="34" charset="0"/>
            <a:ea typeface="+mn-ea"/>
            <a:cs typeface="Arial" pitchFamily="34" charset="0"/>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de-DE" sz="1000" b="1" i="0" u="sng" strike="noStrike" kern="0" cap="none" spc="0" normalizeH="0" baseline="0" noProof="0">
              <a:ln>
                <a:noFill/>
              </a:ln>
              <a:solidFill>
                <a:srgbClr val="000000"/>
              </a:solidFill>
              <a:effectLst/>
              <a:uLnTx/>
              <a:uFillTx/>
              <a:latin typeface="Arial" pitchFamily="34" charset="0"/>
              <a:ea typeface="+mn-ea"/>
              <a:cs typeface="Arial" pitchFamily="34" charset="0"/>
            </a:rPr>
            <a:t>Ermittlung des Unternehmerlohns:</a:t>
          </a: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18. Zur Ermittlung ihres notwendigen Untenehmerlohns tragen Sie Ihre privaten  Ausgaben in die Zeilen </a:t>
          </a:r>
          <a:r>
            <a:rPr kumimoji="0" lang="de-DE" sz="1000" b="1" i="0" u="none" strike="noStrike" kern="0" cap="none" spc="0" normalizeH="0" baseline="0" noProof="0">
              <a:ln>
                <a:noFill/>
              </a:ln>
              <a:solidFill>
                <a:srgbClr val="000000"/>
              </a:solidFill>
              <a:effectLst/>
              <a:uLnTx/>
              <a:uFillTx/>
              <a:latin typeface="Arial" pitchFamily="34" charset="0"/>
              <a:ea typeface="+mn-ea"/>
              <a:cs typeface="Arial" pitchFamily="34" charset="0"/>
            </a:rPr>
            <a:t>10 - 23</a:t>
          </a: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 ein. </a:t>
          </a: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Private Einnahmen erfassen Sie bitte in die Zeilen </a:t>
          </a:r>
          <a:r>
            <a:rPr kumimoji="0" lang="de-DE" sz="1000" b="1" i="0" u="none" strike="noStrike" kern="0" cap="none" spc="0" normalizeH="0" baseline="0" noProof="0">
              <a:ln>
                <a:noFill/>
              </a:ln>
              <a:solidFill>
                <a:srgbClr val="000000"/>
              </a:solidFill>
              <a:effectLst/>
              <a:uLnTx/>
              <a:uFillTx/>
              <a:latin typeface="Arial" pitchFamily="34" charset="0"/>
              <a:ea typeface="+mn-ea"/>
              <a:cs typeface="Arial" pitchFamily="34" charset="0"/>
            </a:rPr>
            <a:t>27 - 31</a:t>
          </a: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 </a:t>
          </a: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Die Summen werden dann zunächst automatisch in den geplanten Unternehmerlohn übertragen. </a:t>
          </a: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19.  Die Höhe Ihres geplanten Unternehmerlohns können Sie anpassen, indem Sie neue Werte in die Zellen </a:t>
          </a:r>
          <a:r>
            <a:rPr kumimoji="0" lang="de-DE" sz="1000" b="1" i="0" u="none" strike="noStrike" kern="0" cap="none" spc="0" normalizeH="0" baseline="0" noProof="0">
              <a:ln>
                <a:noFill/>
              </a:ln>
              <a:solidFill>
                <a:srgbClr val="000000"/>
              </a:solidFill>
              <a:effectLst/>
              <a:uLnTx/>
              <a:uFillTx/>
              <a:latin typeface="Arial" pitchFamily="34" charset="0"/>
              <a:ea typeface="+mn-ea"/>
              <a:cs typeface="Arial" pitchFamily="34" charset="0"/>
            </a:rPr>
            <a:t>D40 bis H40 </a:t>
          </a: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eingeben. </a:t>
          </a: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de-DE" sz="1000" b="1" i="0" u="none" strike="noStrike" kern="0" cap="none" spc="0" normalizeH="0" baseline="0" noProof="0">
              <a:ln>
                <a:noFill/>
              </a:ln>
              <a:solidFill>
                <a:srgbClr val="000000"/>
              </a:solidFill>
              <a:effectLst/>
              <a:uLnTx/>
              <a:uFillTx/>
              <a:latin typeface="Arial" pitchFamily="34" charset="0"/>
              <a:ea typeface="+mn-ea"/>
              <a:cs typeface="Arial" pitchFamily="34" charset="0"/>
            </a:rPr>
            <a:t>Hinweis</a:t>
          </a: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 Bei einem Gesellschafter-Geschäftsführer einer Kapitalgesellschaft wird davon ausgegangen, dass die Entgeltvorstellungen bereits im Geschäftsführergehalt berücksichtigt sind. </a:t>
          </a: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19a. In einer Nebenrechnung in den Zeilen </a:t>
          </a:r>
          <a:r>
            <a:rPr kumimoji="0" lang="de-DE" sz="1000" b="1" i="0" u="none" strike="noStrike" kern="0" cap="none" spc="0" normalizeH="0" baseline="0" noProof="0">
              <a:ln>
                <a:noFill/>
              </a:ln>
              <a:solidFill>
                <a:srgbClr val="000000"/>
              </a:solidFill>
              <a:effectLst/>
              <a:uLnTx/>
              <a:uFillTx/>
              <a:latin typeface="Arial" pitchFamily="34" charset="0"/>
              <a:ea typeface="+mn-ea"/>
              <a:cs typeface="Arial" pitchFamily="34" charset="0"/>
            </a:rPr>
            <a:t>46 - 65 </a:t>
          </a: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können Sie in Zusammenarbeit mit der Arbeitsagentur oder dem Jobcenter die Höhe einer Unterstützung durch </a:t>
          </a:r>
          <a:r>
            <a:rPr kumimoji="0" lang="de-DE" sz="1000" b="1" i="0" u="none" strike="noStrike" kern="0" cap="none" spc="0" normalizeH="0" baseline="0" noProof="0">
              <a:ln>
                <a:noFill/>
              </a:ln>
              <a:solidFill>
                <a:srgbClr val="000000"/>
              </a:solidFill>
              <a:effectLst/>
              <a:uLnTx/>
              <a:uFillTx/>
              <a:latin typeface="Arial" pitchFamily="34" charset="0"/>
              <a:ea typeface="+mn-ea"/>
              <a:cs typeface="Arial" pitchFamily="34" charset="0"/>
            </a:rPr>
            <a:t>Gründerzuschuss</a:t>
          </a: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 oder </a:t>
          </a:r>
          <a:r>
            <a:rPr kumimoji="0" lang="de-DE" sz="1000" b="1" i="0" u="none" strike="noStrike" kern="0" cap="none" spc="0" normalizeH="0" baseline="0" noProof="0">
              <a:ln>
                <a:noFill/>
              </a:ln>
              <a:solidFill>
                <a:srgbClr val="000000"/>
              </a:solidFill>
              <a:effectLst/>
              <a:uLnTx/>
              <a:uFillTx/>
              <a:latin typeface="Arial" pitchFamily="34" charset="0"/>
              <a:ea typeface="+mn-ea"/>
              <a:cs typeface="Arial" pitchFamily="34" charset="0"/>
            </a:rPr>
            <a:t>Einstiegsgeld</a:t>
          </a: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 ermitteln. Die Ergebnisse werden in der Zeile </a:t>
          </a:r>
          <a:r>
            <a:rPr kumimoji="0" lang="de-DE" sz="1000" b="1" i="0" u="none" strike="noStrike" kern="0" cap="none" spc="0" normalizeH="0" baseline="0" noProof="0">
              <a:ln>
                <a:noFill/>
              </a:ln>
              <a:solidFill>
                <a:srgbClr val="000000"/>
              </a:solidFill>
              <a:effectLst/>
              <a:uLnTx/>
              <a:uFillTx/>
              <a:latin typeface="Arial" pitchFamily="34" charset="0"/>
              <a:ea typeface="+mn-ea"/>
              <a:cs typeface="Arial" pitchFamily="34" charset="0"/>
            </a:rPr>
            <a:t>41</a:t>
          </a: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 übernommen, und in der Liquiditätsplanung entsprechend auf die Monate verteilt.</a:t>
          </a: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endParaRP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de-DE" sz="1000" b="1" i="0" u="sng" strike="noStrike" kern="0" cap="none" spc="0" normalizeH="0" baseline="0" noProof="0">
              <a:ln>
                <a:noFill/>
              </a:ln>
              <a:solidFill>
                <a:srgbClr val="000000"/>
              </a:solidFill>
              <a:effectLst/>
              <a:uLnTx/>
              <a:uFillTx/>
              <a:latin typeface="Arial" pitchFamily="34" charset="0"/>
              <a:ea typeface="+mn-ea"/>
              <a:cs typeface="Arial" pitchFamily="34" charset="0"/>
            </a:rPr>
            <a:t>Blatt: Umsatzplanung:</a:t>
          </a: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de-DE" sz="1000" b="1" i="0" u="sng" strike="noStrike" kern="0" cap="none" spc="0" normalizeH="0" baseline="0" noProof="0">
            <a:ln>
              <a:noFill/>
            </a:ln>
            <a:solidFill>
              <a:srgbClr val="000000"/>
            </a:solidFill>
            <a:effectLst/>
            <a:uLnTx/>
            <a:uFillTx/>
            <a:latin typeface="Arial" pitchFamily="34" charset="0"/>
            <a:ea typeface="+mn-ea"/>
            <a:cs typeface="Arial" pitchFamily="34" charset="0"/>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de-DE" sz="1000" b="1" i="0" u="none" strike="noStrike" kern="0" cap="none" spc="0" normalizeH="0" baseline="0" noProof="0">
              <a:ln>
                <a:noFill/>
              </a:ln>
              <a:solidFill>
                <a:srgbClr val="000000"/>
              </a:solidFill>
              <a:effectLst/>
              <a:uLnTx/>
              <a:uFillTx/>
              <a:latin typeface="Arial" pitchFamily="34" charset="0"/>
              <a:ea typeface="+mn-ea"/>
              <a:cs typeface="Arial" pitchFamily="34" charset="0"/>
            </a:rPr>
            <a:t>Mindestumsatzbedarf:</a:t>
          </a: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20. Die Ermittlung des Mindestumsatzes zeigt Ihnen, welchen Umsatz Sie mindestens erzielen müssen, um die betrieblichen Kosten und den Unternehmerlohn abzudecken. Die Berechnung ist wichig, damit Sie ein Gespür für den Umfang Ihrer notwendigen Aktivitäten für die Auftragsbeschaffung erhalten.</a:t>
          </a: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Da der Materialeinsatz als variabel eingestuft wird, müssen Sie in den Zellen </a:t>
          </a:r>
          <a:r>
            <a:rPr kumimoji="0" lang="de-DE" sz="1000" b="1" i="0" u="none" strike="noStrike" kern="0" cap="none" spc="0" normalizeH="0" baseline="0" noProof="0">
              <a:ln>
                <a:noFill/>
              </a:ln>
              <a:solidFill>
                <a:srgbClr val="000000"/>
              </a:solidFill>
              <a:effectLst/>
              <a:uLnTx/>
              <a:uFillTx/>
              <a:latin typeface="Arial" pitchFamily="34" charset="0"/>
              <a:ea typeface="+mn-ea"/>
              <a:cs typeface="Arial" pitchFamily="34" charset="0"/>
            </a:rPr>
            <a:t>E15</a:t>
          </a: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 </a:t>
          </a:r>
          <a:r>
            <a:rPr kumimoji="0" lang="de-DE" sz="1000" b="1" i="0" u="none" strike="noStrike" kern="0" cap="none" spc="0" normalizeH="0" baseline="0" noProof="0">
              <a:ln>
                <a:noFill/>
              </a:ln>
              <a:solidFill>
                <a:srgbClr val="000000"/>
              </a:solidFill>
              <a:effectLst/>
              <a:uLnTx/>
              <a:uFillTx/>
              <a:latin typeface="Arial" pitchFamily="34" charset="0"/>
              <a:ea typeface="+mn-ea"/>
              <a:cs typeface="Arial" pitchFamily="34" charset="0"/>
            </a:rPr>
            <a:t>G15</a:t>
          </a: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 und </a:t>
          </a:r>
          <a:r>
            <a:rPr kumimoji="0" lang="de-DE" sz="1000" b="1" i="0" u="none" strike="noStrike" kern="0" cap="none" spc="0" normalizeH="0" baseline="0" noProof="0">
              <a:ln>
                <a:noFill/>
              </a:ln>
              <a:solidFill>
                <a:srgbClr val="000000"/>
              </a:solidFill>
              <a:effectLst/>
              <a:uLnTx/>
              <a:uFillTx/>
              <a:latin typeface="Arial" pitchFamily="34" charset="0"/>
              <a:ea typeface="+mn-ea"/>
              <a:cs typeface="Arial" pitchFamily="34" charset="0"/>
            </a:rPr>
            <a:t>I15</a:t>
          </a: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 jeweils die durchschnittlich erwartete Materialeinsatzquote Ihres Betriebes eingeben.</a:t>
          </a: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de-DE" sz="1000" b="1" i="0" u="none" strike="noStrike" kern="0" cap="none" spc="0" normalizeH="0" baseline="0" noProof="0">
              <a:ln>
                <a:noFill/>
              </a:ln>
              <a:solidFill>
                <a:srgbClr val="000000"/>
              </a:solidFill>
              <a:effectLst/>
              <a:uLnTx/>
              <a:uFillTx/>
              <a:latin typeface="Arial" pitchFamily="34" charset="0"/>
              <a:ea typeface="+mn-ea"/>
              <a:cs typeface="Arial" pitchFamily="34" charset="0"/>
            </a:rPr>
            <a:t>Möglichkeiten der Umsatzberechnung</a:t>
          </a: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a:t>
          </a: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Mit den folgenden Rechnungen haben Sie verschiedene Möglichkeiten zur Abschätzung, ob Sie den erforderlichen Mindestumsatz auch erreichen können. </a:t>
          </a: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21. Die </a:t>
          </a:r>
          <a:r>
            <a:rPr kumimoji="0" lang="de-DE" sz="1000" b="1" i="0" u="none" strike="noStrike" kern="0" cap="none" spc="0" normalizeH="0" baseline="0" noProof="0">
              <a:ln>
                <a:noFill/>
              </a:ln>
              <a:solidFill>
                <a:srgbClr val="000000"/>
              </a:solidFill>
              <a:effectLst/>
              <a:uLnTx/>
              <a:uFillTx/>
              <a:latin typeface="Arial" pitchFamily="34" charset="0"/>
              <a:ea typeface="+mn-ea"/>
              <a:cs typeface="Arial" pitchFamily="34" charset="0"/>
            </a:rPr>
            <a:t>kapazitätsorientierte Berechnung</a:t>
          </a: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 ist vor allem für Bau- und Ausbaugewerbe geeignet. </a:t>
          </a: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22.  Die Umsatzplanung in Anlehnung an die </a:t>
          </a:r>
          <a:r>
            <a:rPr kumimoji="0" lang="de-DE" sz="1000" b="1" i="0" u="none" strike="noStrike" kern="0" cap="none" spc="0" normalizeH="0" baseline="0" noProof="0">
              <a:ln>
                <a:noFill/>
              </a:ln>
              <a:solidFill>
                <a:srgbClr val="000000"/>
              </a:solidFill>
              <a:effectLst/>
              <a:uLnTx/>
              <a:uFillTx/>
              <a:latin typeface="Arial" pitchFamily="34" charset="0"/>
              <a:ea typeface="+mn-ea"/>
              <a:cs typeface="Arial" pitchFamily="34" charset="0"/>
            </a:rPr>
            <a:t>Anzahl der Kunden</a:t>
          </a: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 und der Öffnungszeiten kann beispielsweise bei Friseuren eingesetzt werden.</a:t>
          </a: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Die Hilfstabelle können Sie zur "Schätzung" ihres geplanten "Durchschnittsumsatzes je Kunden" nutzen. Setzen Sie hier typische Umsatzarten mit den jewiligen geschätzten Anteilen am Gesamtumsatz und den jeweiligen Preisen ein. Da Sie hier nur einige Umsatzarten erfassen können, ergibt die Summe dieser typischen Umsatzarten weniger als 100% Umsatzanteile.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23. Besonders für Produktionsbetriebe aber darüber hinaus für alle Betriebe ist eine Orientierung an der </a:t>
          </a:r>
          <a:r>
            <a:rPr kumimoji="0" lang="de-DE" sz="1000" b="1" i="0" u="none" strike="noStrike" kern="0" cap="none" spc="0" normalizeH="0" baseline="0" noProof="0">
              <a:ln>
                <a:noFill/>
              </a:ln>
              <a:solidFill>
                <a:srgbClr val="000000"/>
              </a:solidFill>
              <a:effectLst/>
              <a:uLnTx/>
              <a:uFillTx/>
              <a:latin typeface="Arial" pitchFamily="34" charset="0"/>
              <a:ea typeface="+mn-ea"/>
              <a:cs typeface="Arial" pitchFamily="34" charset="0"/>
            </a:rPr>
            <a:t>Anzahl der Aufträge, Kunden- oder Produktgruppen </a:t>
          </a: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hilfreich.</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Sie können zur leichteren Abschätzung der möglichen Aufträge in Zelle </a:t>
          </a:r>
          <a:r>
            <a:rPr kumimoji="0" lang="de-DE" sz="1000" b="1" i="0" u="none" strike="noStrike" kern="0" cap="none" spc="0" normalizeH="0" baseline="0" noProof="0">
              <a:ln>
                <a:noFill/>
              </a:ln>
              <a:solidFill>
                <a:srgbClr val="000000"/>
              </a:solidFill>
              <a:effectLst/>
              <a:uLnTx/>
              <a:uFillTx/>
              <a:latin typeface="Arial" pitchFamily="34" charset="0"/>
              <a:ea typeface="+mn-ea"/>
              <a:cs typeface="Arial" pitchFamily="34" charset="0"/>
            </a:rPr>
            <a:t>C110</a:t>
          </a: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 den Zeitraum (Tag, Woche, Monat oder Jahr) eingeben, den Sie am besten überblicken. In der Tabelle werden automatisch die Anzahl der Aufträge und die Umsätze für die anderen Zeiträume ermittelt. </a:t>
          </a:r>
        </a:p>
        <a:p>
          <a:pPr marL="0" marR="0" lvl="0" indent="0" algn="l" defTabSz="914400" rtl="0" eaLnBrk="1" fontAlgn="auto" latinLnBrk="0" hangingPunct="1">
            <a:lnSpc>
              <a:spcPct val="100000"/>
            </a:lnSpc>
            <a:spcBef>
              <a:spcPts val="0"/>
            </a:spcBef>
            <a:spcAft>
              <a:spcPts val="0"/>
            </a:spcAft>
            <a:buClrTx/>
            <a:buSzTx/>
            <a:buFontTx/>
            <a:buNone/>
            <a:tabLst/>
            <a:defRPr sz="1000"/>
          </a:pPr>
          <a:r>
            <a:rPr lang="de-DE" sz="1000" b="0" i="0" baseline="0">
              <a:effectLst/>
              <a:latin typeface="Arial" pitchFamily="34" charset="0"/>
              <a:ea typeface="+mn-ea"/>
              <a:cs typeface="Arial" pitchFamily="34" charset="0"/>
            </a:rPr>
            <a:t>Zusätzlich können Sie in Zelle </a:t>
          </a:r>
          <a:r>
            <a:rPr lang="de-DE" sz="1000" b="1" i="0" baseline="0">
              <a:effectLst/>
              <a:latin typeface="Arial" pitchFamily="34" charset="0"/>
              <a:ea typeface="+mn-ea"/>
              <a:cs typeface="Arial" pitchFamily="34" charset="0"/>
            </a:rPr>
            <a:t>N111</a:t>
          </a:r>
          <a:r>
            <a:rPr lang="de-DE" sz="1000" b="0" i="0" baseline="0">
              <a:effectLst/>
              <a:latin typeface="Arial" pitchFamily="34" charset="0"/>
              <a:ea typeface="+mn-ea"/>
              <a:cs typeface="Arial" pitchFamily="34" charset="0"/>
            </a:rPr>
            <a:t> die Anzahl der Wochentage festlegen, an denen Sie arbeiten (vorgegeben sind 5 Arbeitstage/Woche), und in Zelle </a:t>
          </a:r>
          <a:r>
            <a:rPr lang="de-DE" sz="1000" b="1" i="0" baseline="0">
              <a:effectLst/>
              <a:latin typeface="Arial" pitchFamily="34" charset="0"/>
              <a:ea typeface="+mn-ea"/>
              <a:cs typeface="Arial" pitchFamily="34" charset="0"/>
            </a:rPr>
            <a:t>N113</a:t>
          </a:r>
          <a:r>
            <a:rPr lang="de-DE" sz="1000" b="0" i="0" baseline="0">
              <a:effectLst/>
              <a:latin typeface="Arial" pitchFamily="34" charset="0"/>
              <a:ea typeface="+mn-ea"/>
              <a:cs typeface="Arial" pitchFamily="34" charset="0"/>
            </a:rPr>
            <a:t> die Anzahl der Monate (vorgegeben sind 12 Monate). </a:t>
          </a:r>
          <a:endParaRPr lang="de-DE">
            <a:effectLst/>
            <a:latin typeface="Arial" pitchFamily="34" charset="0"/>
            <a:cs typeface="Arial" pitchFamily="34" charset="0"/>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1" i="0" u="sng" strike="noStrike" kern="0" cap="none" spc="0" normalizeH="0" baseline="0" noProof="0">
            <a:ln>
              <a:noFill/>
            </a:ln>
            <a:solidFill>
              <a:srgbClr val="000000"/>
            </a:solidFill>
            <a:effectLst/>
            <a:uLnTx/>
            <a:uFillTx/>
            <a:latin typeface="Arial" pitchFamily="34" charset="0"/>
            <a:ea typeface="+mn-ea"/>
            <a:cs typeface="Arial" pitchFamily="34" charset="0"/>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endParaRPr>
        </a:p>
        <a:p>
          <a:pPr marL="0" marR="0" lvl="0" indent="0" algn="l" defTabSz="914400" rtl="0" eaLnBrk="1" fontAlgn="auto" latinLnBrk="0" hangingPunct="1">
            <a:lnSpc>
              <a:spcPts val="13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endParaRPr>
        </a:p>
      </xdr:txBody>
    </xdr:sp>
    <xdr:clientData/>
  </xdr:twoCellAnchor>
  <xdr:twoCellAnchor>
    <xdr:from>
      <xdr:col>0</xdr:col>
      <xdr:colOff>232833</xdr:colOff>
      <xdr:row>285</xdr:row>
      <xdr:rowOff>19859</xdr:rowOff>
    </xdr:from>
    <xdr:to>
      <xdr:col>7</xdr:col>
      <xdr:colOff>465666</xdr:colOff>
      <xdr:row>334</xdr:row>
      <xdr:rowOff>53393</xdr:rowOff>
    </xdr:to>
    <xdr:sp macro="" textlink="">
      <xdr:nvSpPr>
        <xdr:cNvPr id="12" name="Text Box 9"/>
        <xdr:cNvSpPr txBox="1">
          <a:spLocks noChangeArrowheads="1"/>
        </xdr:cNvSpPr>
      </xdr:nvSpPr>
      <xdr:spPr bwMode="auto">
        <a:xfrm>
          <a:off x="232833" y="45263609"/>
          <a:ext cx="5556250" cy="7801701"/>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0" anchor="t"/>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de-DE" sz="1000" b="1" i="0" u="sng" strike="noStrike" kern="0" cap="none" spc="0" normalizeH="0" baseline="0" noProof="0">
              <a:ln>
                <a:noFill/>
              </a:ln>
              <a:solidFill>
                <a:srgbClr val="000000"/>
              </a:solidFill>
              <a:effectLst/>
              <a:uLnTx/>
              <a:uFillTx/>
              <a:latin typeface="Arial" pitchFamily="34" charset="0"/>
              <a:ea typeface="+mn-ea"/>
              <a:cs typeface="Arial" pitchFamily="34" charset="0"/>
            </a:rPr>
            <a:t>Blatt: Rentabilität:</a:t>
          </a:r>
          <a:endPar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endParaRP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24.  Beziffern Sie Ihre Planumsätze für drei Geschäftsjahre. </a:t>
          </a: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Wenn Sie keine Unterscheidung vornehmen wollen, erfassen Sie den jährlichen Gesamtumsatz  in "Bereich 1", Zelle </a:t>
          </a:r>
          <a:r>
            <a:rPr kumimoji="0" lang="de-DE" sz="1000" b="1" i="0" u="none" strike="noStrike" kern="0" cap="none" spc="0" normalizeH="0" baseline="0" noProof="0">
              <a:ln>
                <a:noFill/>
              </a:ln>
              <a:solidFill>
                <a:srgbClr val="000000"/>
              </a:solidFill>
              <a:effectLst/>
              <a:uLnTx/>
              <a:uFillTx/>
              <a:latin typeface="Arial" pitchFamily="34" charset="0"/>
              <a:ea typeface="+mn-ea"/>
              <a:cs typeface="Arial" pitchFamily="34" charset="0"/>
            </a:rPr>
            <a:t>C8 bzw. E8 und G8</a:t>
          </a: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 </a:t>
          </a: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Alternativ können Sie auch nach bis zu 10 Umsatzbereichen (erweiterbar über Schaltfläche "Weitere Umsatzbereiche einblenden") differenzieren, diese benennen und  die jeweiligen Umsatzwerte in die Zellen </a:t>
          </a:r>
          <a:r>
            <a:rPr kumimoji="0" lang="de-DE" sz="1000" b="1" i="0" u="none" strike="noStrike" kern="0" cap="none" spc="0" normalizeH="0" baseline="0" noProof="0">
              <a:ln>
                <a:noFill/>
              </a:ln>
              <a:solidFill>
                <a:srgbClr val="000000"/>
              </a:solidFill>
              <a:effectLst/>
              <a:uLnTx/>
              <a:uFillTx/>
              <a:latin typeface="Arial" pitchFamily="34" charset="0"/>
              <a:ea typeface="+mn-ea"/>
              <a:cs typeface="Arial" pitchFamily="34" charset="0"/>
            </a:rPr>
            <a:t>C8 bis C11 </a:t>
          </a: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(erweitert bis C17) für das 1. Geschäftsjahr, </a:t>
          </a:r>
          <a:r>
            <a:rPr kumimoji="0" lang="de-DE" sz="1000" b="1" i="0" u="none" strike="noStrike" kern="0" cap="none" spc="0" normalizeH="0" baseline="0" noProof="0">
              <a:ln>
                <a:noFill/>
              </a:ln>
              <a:solidFill>
                <a:srgbClr val="000000"/>
              </a:solidFill>
              <a:effectLst/>
              <a:uLnTx/>
              <a:uFillTx/>
              <a:latin typeface="Arial" pitchFamily="34" charset="0"/>
              <a:ea typeface="+mn-ea"/>
              <a:cs typeface="Arial" pitchFamily="34" charset="0"/>
            </a:rPr>
            <a:t>E8 bis E11 </a:t>
          </a: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(erweitert bis E17) für das 2. Geschäftsjahr und </a:t>
          </a:r>
          <a:r>
            <a:rPr kumimoji="0" lang="de-DE" sz="1000" b="1" i="0" u="none" strike="noStrike" kern="0" cap="none" spc="0" normalizeH="0" baseline="0" noProof="0">
              <a:ln>
                <a:noFill/>
              </a:ln>
              <a:solidFill>
                <a:srgbClr val="000000"/>
              </a:solidFill>
              <a:effectLst/>
              <a:uLnTx/>
              <a:uFillTx/>
              <a:latin typeface="Arial" pitchFamily="34" charset="0"/>
              <a:ea typeface="+mn-ea"/>
              <a:cs typeface="Arial" pitchFamily="34" charset="0"/>
            </a:rPr>
            <a:t>G8 bis G11 </a:t>
          </a: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(erweitert bis G17) für das 3. Geschäftsjahr eintragen. </a:t>
          </a: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25. Tragen Sie eventuell in Anspruch genommene Fremdleistungen in den Zellen </a:t>
          </a:r>
          <a:r>
            <a:rPr kumimoji="0" lang="de-DE" sz="1000" b="1" i="0" u="none" strike="noStrike" kern="0" cap="none" spc="0" normalizeH="0" baseline="0" noProof="0">
              <a:ln>
                <a:noFill/>
              </a:ln>
              <a:solidFill>
                <a:srgbClr val="000000"/>
              </a:solidFill>
              <a:effectLst/>
              <a:uLnTx/>
              <a:uFillTx/>
              <a:latin typeface="Arial" pitchFamily="34" charset="0"/>
              <a:ea typeface="+mn-ea"/>
              <a:cs typeface="Arial" pitchFamily="34" charset="0"/>
            </a:rPr>
            <a:t>C20, E20 und G20 </a:t>
          </a: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zu ihrem Einkaufswert ein.</a:t>
          </a: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26. Sie können den einzelnen Leistungsbereichen jeweils eine Materialeinsatzquote zuordnen. Dann wird automatisch der jeweilige Materialeinsatz pro Bereich sowie insgesamt berechnet. Geben Sie die Materialeinsatzquoten bitte in den Zellen </a:t>
          </a:r>
          <a:r>
            <a:rPr kumimoji="0" lang="de-DE" sz="1000" b="1" i="0" u="none" strike="noStrike" kern="0" cap="none" spc="0" normalizeH="0" baseline="0" noProof="0">
              <a:ln>
                <a:noFill/>
              </a:ln>
              <a:solidFill>
                <a:srgbClr val="000000"/>
              </a:solidFill>
              <a:effectLst/>
              <a:uLnTx/>
              <a:uFillTx/>
              <a:latin typeface="Arial" pitchFamily="34" charset="0"/>
              <a:ea typeface="+mn-ea"/>
              <a:cs typeface="Arial" pitchFamily="34" charset="0"/>
            </a:rPr>
            <a:t>D21 bis D24</a:t>
          </a: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 (erweitert bis D30) sowie </a:t>
          </a:r>
          <a:r>
            <a:rPr kumimoji="0" lang="de-DE" sz="1000" b="1" i="0" u="none" strike="noStrike" kern="0" cap="none" spc="0" normalizeH="0" baseline="0" noProof="0">
              <a:ln>
                <a:noFill/>
              </a:ln>
              <a:solidFill>
                <a:srgbClr val="000000"/>
              </a:solidFill>
              <a:effectLst/>
              <a:uLnTx/>
              <a:uFillTx/>
              <a:latin typeface="Arial" pitchFamily="34" charset="0"/>
              <a:ea typeface="+mn-ea"/>
              <a:cs typeface="Arial" pitchFamily="34" charset="0"/>
            </a:rPr>
            <a:t>F21 bis F24</a:t>
          </a: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 (erweitert bis F30) und </a:t>
          </a:r>
          <a:r>
            <a:rPr kumimoji="0" lang="de-DE" sz="1000" b="1" i="0" u="none" strike="noStrike" kern="0" cap="none" spc="0" normalizeH="0" baseline="0" noProof="0">
              <a:ln>
                <a:noFill/>
              </a:ln>
              <a:solidFill>
                <a:srgbClr val="000000"/>
              </a:solidFill>
              <a:effectLst/>
              <a:uLnTx/>
              <a:uFillTx/>
              <a:latin typeface="Arial" pitchFamily="34" charset="0"/>
              <a:ea typeface="+mn-ea"/>
              <a:cs typeface="Arial" pitchFamily="34" charset="0"/>
            </a:rPr>
            <a:t>H21 bis H24</a:t>
          </a: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 (erweitert bis H30) ein. Bei einem einzigen Leistungsbereich müssen Sie die Quote für "Bereich 1", Zelle </a:t>
          </a:r>
          <a:r>
            <a:rPr kumimoji="0" lang="de-DE" sz="1000" b="1" i="0" u="none" strike="noStrike" kern="0" cap="none" spc="0" normalizeH="0" baseline="0" noProof="0">
              <a:ln>
                <a:noFill/>
              </a:ln>
              <a:solidFill>
                <a:srgbClr val="000000"/>
              </a:solidFill>
              <a:effectLst/>
              <a:uLnTx/>
              <a:uFillTx/>
              <a:latin typeface="Arial" pitchFamily="34" charset="0"/>
              <a:ea typeface="+mn-ea"/>
              <a:cs typeface="Arial" pitchFamily="34" charset="0"/>
            </a:rPr>
            <a:t>D21, F21 und H21</a:t>
          </a: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 eingeben.</a:t>
          </a:r>
        </a:p>
        <a:p>
          <a:pPr marL="0" marR="0" lvl="0" indent="0" algn="l" defTabSz="914400" rtl="0" eaLnBrk="1" fontAlgn="auto" latinLnBrk="0" hangingPunct="1">
            <a:lnSpc>
              <a:spcPts val="1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27. Die Personalkosten und die übrigen Kosten  werden aus den entsprechenden Tabellen übernommen. Damit sind alle Daten für das Betriebsergebnis vorhanden.</a:t>
          </a:r>
        </a:p>
        <a:p>
          <a:pPr marL="0" marR="0" lvl="0" indent="0" algn="l" defTabSz="914400" rtl="0" eaLnBrk="1" fontAlgn="auto" latinLnBrk="0" hangingPunct="1">
            <a:lnSpc>
              <a:spcPts val="1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endParaRPr>
        </a:p>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28. In Zeile </a:t>
          </a:r>
          <a:r>
            <a:rPr kumimoji="0" lang="de-DE" sz="1000" b="1" i="0" u="none" strike="noStrike" kern="0" cap="none" spc="0" normalizeH="0" baseline="0" noProof="0">
              <a:ln>
                <a:noFill/>
              </a:ln>
              <a:solidFill>
                <a:srgbClr val="000000"/>
              </a:solidFill>
              <a:effectLst/>
              <a:uLnTx/>
              <a:uFillTx/>
              <a:latin typeface="Arial" pitchFamily="34" charset="0"/>
              <a:ea typeface="+mn-ea"/>
              <a:cs typeface="Arial" pitchFamily="34" charset="0"/>
            </a:rPr>
            <a:t>37</a:t>
          </a: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 werden die Gewerbesteuer und - bei Kapitalgesellschaften (einzutragen im Listenfeld auf der Startseite, Zeile</a:t>
          </a:r>
          <a:r>
            <a:rPr kumimoji="0" lang="de-DE" sz="1000" b="1" i="0" u="none" strike="noStrike" kern="0" cap="none" spc="0" normalizeH="0" baseline="0" noProof="0">
              <a:ln>
                <a:noFill/>
              </a:ln>
              <a:solidFill>
                <a:srgbClr val="000000"/>
              </a:solidFill>
              <a:effectLst/>
              <a:uLnTx/>
              <a:uFillTx/>
              <a:latin typeface="Arial" pitchFamily="34" charset="0"/>
              <a:ea typeface="+mn-ea"/>
              <a:cs typeface="Arial" pitchFamily="34" charset="0"/>
            </a:rPr>
            <a:t> 15</a:t>
          </a: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 - die Körperschaftssteuer  grob ermittelt.</a:t>
          </a: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29. Weiterhin wird der Gewinn um die nicht ausgabewirksamen Abschreibungen,  die  Tilgungsleistungen für die betrieblichen Darlehen und den Unternehmerlohn verringert. In Zeile</a:t>
          </a:r>
          <a:r>
            <a:rPr kumimoji="0" lang="de-DE" sz="1000" b="1" i="0" u="none" strike="noStrike" kern="0" cap="none" spc="0" normalizeH="0" baseline="0" noProof="0">
              <a:ln>
                <a:noFill/>
              </a:ln>
              <a:solidFill>
                <a:srgbClr val="000000"/>
              </a:solidFill>
              <a:effectLst/>
              <a:uLnTx/>
              <a:uFillTx/>
              <a:latin typeface="Arial" pitchFamily="34" charset="0"/>
              <a:ea typeface="+mn-ea"/>
              <a:cs typeface="Arial" pitchFamily="34" charset="0"/>
            </a:rPr>
            <a:t>  43</a:t>
          </a: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 wird so ein frei verfügbares Einkommen ermittelt, das beispielsweise für die Bildung von Rücklagen genutzt werden kann.</a:t>
          </a: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endParaRPr>
        </a:p>
        <a:p>
          <a:pPr marL="0" marR="0" lvl="0" indent="0" algn="l" defTabSz="914400" rtl="0" eaLnBrk="1" fontAlgn="auto" latinLnBrk="0" hangingPunct="1">
            <a:lnSpc>
              <a:spcPts val="1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endParaRPr>
        </a:p>
        <a:p>
          <a:pPr marL="0" marR="0" lvl="0" indent="0" defTabSz="914400" rtl="0" eaLnBrk="1" fontAlgn="auto" latinLnBrk="0" hangingPunct="1">
            <a:lnSpc>
              <a:spcPts val="1100"/>
            </a:lnSpc>
            <a:spcBef>
              <a:spcPts val="0"/>
            </a:spcBef>
            <a:spcAft>
              <a:spcPts val="0"/>
            </a:spcAft>
            <a:buClrTx/>
            <a:buSzTx/>
            <a:buFontTx/>
            <a:buNone/>
            <a:tabLst/>
            <a:defRPr/>
          </a:pPr>
          <a:r>
            <a:rPr kumimoji="0" lang="de-DE" sz="1000" b="1" i="0" u="sng" strike="noStrike" kern="0" cap="none" spc="0" normalizeH="0" baseline="0" noProof="0">
              <a:ln>
                <a:noFill/>
              </a:ln>
              <a:solidFill>
                <a:srgbClr val="000000"/>
              </a:solidFill>
              <a:effectLst/>
              <a:uLnTx/>
              <a:uFillTx/>
              <a:latin typeface="Arial" pitchFamily="34" charset="0"/>
              <a:ea typeface="+mn-ea"/>
              <a:cs typeface="Arial" pitchFamily="34" charset="0"/>
            </a:rPr>
            <a:t>Blatt: Stundenkostensatz -  ist ausgeblendet; Bitte Berater fragen</a:t>
          </a:r>
        </a:p>
        <a:p>
          <a:pPr marL="0" marR="0" lvl="0" indent="0" defTabSz="914400" rtl="0" eaLnBrk="1" fontAlgn="auto" latinLnBrk="0" hangingPunct="1">
            <a:lnSpc>
              <a:spcPts val="1100"/>
            </a:lnSpc>
            <a:spcBef>
              <a:spcPts val="0"/>
            </a:spcBef>
            <a:spcAft>
              <a:spcPts val="0"/>
            </a:spcAft>
            <a:buClrTx/>
            <a:buSzTx/>
            <a:buFontTx/>
            <a:buNone/>
            <a:tabLst/>
            <a:defRPr/>
          </a:pPr>
          <a:endParaRPr kumimoji="0" lang="de-DE" sz="1000" b="1" i="0" u="sng" strike="noStrike" kern="0" cap="none" spc="0" normalizeH="0" baseline="0" noProof="0">
            <a:ln>
              <a:noFill/>
            </a:ln>
            <a:solidFill>
              <a:srgbClr val="000000"/>
            </a:solidFill>
            <a:effectLst/>
            <a:uLnTx/>
            <a:uFillTx/>
            <a:latin typeface="Arial" pitchFamily="34" charset="0"/>
            <a:ea typeface="+mn-ea"/>
            <a:cs typeface="Arial" pitchFamily="34" charset="0"/>
          </a:endParaRPr>
        </a:p>
        <a:p>
          <a:pPr marL="0" marR="0" lvl="0" indent="0" defTabSz="914400" rtl="0" eaLnBrk="1" fontAlgn="auto" latinLnBrk="0" hangingPunct="1">
            <a:lnSpc>
              <a:spcPts val="1100"/>
            </a:lnSpc>
            <a:spcBef>
              <a:spcPts val="0"/>
            </a:spcBef>
            <a:spcAft>
              <a:spcPts val="0"/>
            </a:spcAft>
            <a:buClrTx/>
            <a:buSzTx/>
            <a:buFontTx/>
            <a:buNone/>
            <a:tabLst/>
            <a:defRPr/>
          </a:pP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30. Sie können hier den Stundenkostensatz ermitteln, der auf den in der Rentabilitätsvorschau eingegebenen Werten für  drei Geschäftsjahre basiert. </a:t>
          </a:r>
        </a:p>
        <a:p>
          <a:pPr marL="0" marR="0" lvl="0" indent="0" defTabSz="914400" rtl="0" eaLnBrk="1" fontAlgn="auto" latinLnBrk="0" hangingPunct="1">
            <a:lnSpc>
              <a:spcPts val="1100"/>
            </a:lnSpc>
            <a:spcBef>
              <a:spcPts val="0"/>
            </a:spcBef>
            <a:spcAft>
              <a:spcPts val="0"/>
            </a:spcAft>
            <a:buClrTx/>
            <a:buSzTx/>
            <a:buFontTx/>
            <a:buNone/>
            <a:tabLst/>
            <a:defRPr/>
          </a:pP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Sie erstellen mit dem Stundenkostensatz  einen wesentlichen Baustein  für Ihre Auftragskalkulation.</a:t>
          </a:r>
        </a:p>
        <a:p>
          <a:pPr marL="0" marR="0" lvl="0" indent="0" algn="l" defTabSz="914400" rtl="0" eaLnBrk="1" fontAlgn="auto" latinLnBrk="0" hangingPunct="1">
            <a:lnSpc>
              <a:spcPts val="1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endParaRPr>
        </a:p>
        <a:p>
          <a:pPr rtl="0" eaLnBrk="1" fontAlgn="auto" latinLnBrk="0" hangingPunct="1"/>
          <a:r>
            <a:rPr lang="de-DE" sz="1000" b="0" i="0" baseline="0">
              <a:effectLst/>
              <a:latin typeface="Arial" pitchFamily="34" charset="0"/>
              <a:ea typeface="+mn-ea"/>
              <a:cs typeface="Arial" pitchFamily="34" charset="0"/>
            </a:rPr>
            <a:t>31. In Zelle </a:t>
          </a:r>
          <a:r>
            <a:rPr lang="de-DE" sz="1000" b="1" i="0" baseline="0">
              <a:effectLst/>
              <a:latin typeface="Arial" pitchFamily="34" charset="0"/>
              <a:ea typeface="+mn-ea"/>
              <a:cs typeface="Arial" pitchFamily="34" charset="0"/>
            </a:rPr>
            <a:t>E5</a:t>
          </a:r>
          <a:r>
            <a:rPr lang="de-DE" sz="1000" b="0" i="0" baseline="0">
              <a:effectLst/>
              <a:latin typeface="Arial" pitchFamily="34" charset="0"/>
              <a:ea typeface="+mn-ea"/>
              <a:cs typeface="Arial" pitchFamily="34" charset="0"/>
            </a:rPr>
            <a:t>  geben Sie das Geschäftsjahr an, auf  dessen Basis Sie den Stundenkostensatz kalkulieren wollen. Die entsprechenden Jahreswerte aus der Rentabilitäsvorschau werden übernommen. Diese  Werte können Sie  bei Bedarf abändern.</a:t>
          </a:r>
        </a:p>
        <a:p>
          <a:pPr rtl="0" eaLnBrk="1" fontAlgn="auto" latinLnBrk="0" hangingPunct="1"/>
          <a:r>
            <a:rPr lang="de-DE" sz="1000" b="0" i="0" baseline="0">
              <a:effectLst/>
              <a:latin typeface="Arial" pitchFamily="34" charset="0"/>
              <a:ea typeface="+mn-ea"/>
              <a:cs typeface="Arial" pitchFamily="34" charset="0"/>
            </a:rPr>
            <a:t/>
          </a:r>
          <a:br>
            <a:rPr lang="de-DE" sz="1000" b="0" i="0" baseline="0">
              <a:effectLst/>
              <a:latin typeface="Arial" pitchFamily="34" charset="0"/>
              <a:ea typeface="+mn-ea"/>
              <a:cs typeface="Arial" pitchFamily="34" charset="0"/>
            </a:rPr>
          </a:br>
          <a:r>
            <a:rPr lang="de-DE" sz="1000" b="0" i="0" baseline="0">
              <a:effectLst/>
              <a:latin typeface="Arial" pitchFamily="34" charset="0"/>
              <a:ea typeface="+mn-ea"/>
              <a:cs typeface="Arial" pitchFamily="34" charset="0"/>
            </a:rPr>
            <a:t>In Zelle </a:t>
          </a:r>
          <a:r>
            <a:rPr lang="de-DE" sz="1000" b="1" i="0" baseline="0">
              <a:effectLst/>
              <a:latin typeface="Arial" pitchFamily="34" charset="0"/>
              <a:ea typeface="+mn-ea"/>
              <a:cs typeface="Arial" pitchFamily="34" charset="0"/>
            </a:rPr>
            <a:t>D28</a:t>
          </a:r>
          <a:r>
            <a:rPr lang="de-DE" sz="1000" b="0" i="0" baseline="0">
              <a:effectLst/>
              <a:latin typeface="Arial" pitchFamily="34" charset="0"/>
              <a:ea typeface="+mn-ea"/>
              <a:cs typeface="Arial" pitchFamily="34" charset="0"/>
            </a:rPr>
            <a:t> können Sie den im Blatt Unternehmerlohn ermittelten Unternehmerlohn überarbeiten und um weitere kalkulatorische Kosten, beispielsweise um eine kalkulatorische Miete,  in Zelle </a:t>
          </a:r>
          <a:r>
            <a:rPr lang="de-DE" sz="1000" b="1" i="0" baseline="0">
              <a:effectLst/>
              <a:latin typeface="Arial" pitchFamily="34" charset="0"/>
              <a:ea typeface="+mn-ea"/>
              <a:cs typeface="Arial" pitchFamily="34" charset="0"/>
            </a:rPr>
            <a:t>D29</a:t>
          </a:r>
          <a:r>
            <a:rPr lang="de-DE" sz="1000" b="0" i="0" baseline="0">
              <a:effectLst/>
              <a:latin typeface="Arial" pitchFamily="34" charset="0"/>
              <a:ea typeface="+mn-ea"/>
              <a:cs typeface="Arial" pitchFamily="34" charset="0"/>
            </a:rPr>
            <a:t> ergänzen.</a:t>
          </a:r>
        </a:p>
        <a:p>
          <a:pPr rtl="0" eaLnBrk="1" fontAlgn="auto" latinLnBrk="0" hangingPunct="1"/>
          <a:endParaRPr lang="de-DE" sz="1000">
            <a:effectLst/>
            <a:latin typeface="Arial" pitchFamily="34" charset="0"/>
            <a:cs typeface="Arial" pitchFamily="34" charset="0"/>
          </a:endParaRPr>
        </a:p>
        <a:p>
          <a:pPr rtl="0" eaLnBrk="1" fontAlgn="auto" latinLnBrk="0" hangingPunct="1"/>
          <a:r>
            <a:rPr lang="de-DE" sz="1000" b="0" i="0" baseline="0">
              <a:effectLst/>
              <a:latin typeface="Arial" pitchFamily="34" charset="0"/>
              <a:ea typeface="+mn-ea"/>
              <a:cs typeface="Arial" pitchFamily="34" charset="0"/>
            </a:rPr>
            <a:t>32. Ihre  Fremdleistungen und Ihre bezogenen Waren können Sie den Kunden mit Aufschlägen in Rechnung stellen.  In den Zellen</a:t>
          </a:r>
          <a:r>
            <a:rPr lang="de-DE" sz="1000" b="1" i="0" baseline="0">
              <a:effectLst/>
              <a:latin typeface="Arial" pitchFamily="34" charset="0"/>
              <a:ea typeface="+mn-ea"/>
              <a:cs typeface="Arial" pitchFamily="34" charset="0"/>
            </a:rPr>
            <a:t> I15 bis I19 </a:t>
          </a:r>
          <a:r>
            <a:rPr lang="de-DE" sz="1000" b="0" i="0" baseline="0">
              <a:effectLst/>
              <a:latin typeface="Arial" pitchFamily="34" charset="0"/>
              <a:ea typeface="+mn-ea"/>
              <a:cs typeface="Arial" pitchFamily="34" charset="0"/>
            </a:rPr>
            <a:t>können Sie für die verschiendenen Bereiche jeweils Aufschläge in %-Werten eingeben. Im Zellbereich</a:t>
          </a:r>
          <a:r>
            <a:rPr lang="de-DE" sz="1000" b="1" i="0" baseline="0">
              <a:effectLst/>
              <a:latin typeface="Arial" pitchFamily="34" charset="0"/>
              <a:ea typeface="+mn-ea"/>
              <a:cs typeface="Arial" pitchFamily="34" charset="0"/>
            </a:rPr>
            <a:t> G23 bis J32</a:t>
          </a:r>
          <a:r>
            <a:rPr lang="de-DE" sz="1000" b="0" i="0" baseline="0">
              <a:effectLst/>
              <a:latin typeface="Arial" pitchFamily="34" charset="0"/>
              <a:ea typeface="+mn-ea"/>
              <a:cs typeface="Arial" pitchFamily="34" charset="0"/>
            </a:rPr>
            <a:t> wird die Summe der Aufschläge   ermittelt und dann von den Gesamtkosten abgezogen. Übrig bleiben die  über den Stundenkostensatz abzurechnenden Kosten.</a:t>
          </a:r>
          <a:endParaRPr lang="de-DE" sz="1000">
            <a:effectLst/>
            <a:latin typeface="Arial" pitchFamily="34" charset="0"/>
            <a:cs typeface="Arial" pitchFamily="34" charset="0"/>
          </a:endParaRPr>
        </a:p>
        <a:p>
          <a:pPr marL="0" marR="0" lvl="0" indent="0" algn="l" defTabSz="914400" rtl="0" eaLnBrk="1" fontAlgn="auto" latinLnBrk="0" hangingPunct="1">
            <a:lnSpc>
              <a:spcPts val="1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endParaRPr>
        </a:p>
      </xdr:txBody>
    </xdr:sp>
    <xdr:clientData/>
  </xdr:twoCellAnchor>
  <xdr:twoCellAnchor>
    <xdr:from>
      <xdr:col>0</xdr:col>
      <xdr:colOff>261420</xdr:colOff>
      <xdr:row>336</xdr:row>
      <xdr:rowOff>102315</xdr:rowOff>
    </xdr:from>
    <xdr:to>
      <xdr:col>7</xdr:col>
      <xdr:colOff>261420</xdr:colOff>
      <xdr:row>392</xdr:row>
      <xdr:rowOff>10702</xdr:rowOff>
    </xdr:to>
    <xdr:sp macro="" textlink="">
      <xdr:nvSpPr>
        <xdr:cNvPr id="14" name="Text Box 6"/>
        <xdr:cNvSpPr txBox="1">
          <a:spLocks noChangeArrowheads="1"/>
        </xdr:cNvSpPr>
      </xdr:nvSpPr>
      <xdr:spPr bwMode="auto">
        <a:xfrm>
          <a:off x="261420" y="53870405"/>
          <a:ext cx="5308315" cy="88982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45720" tIns="36576" rIns="0" bIns="0" anchor="t"/>
        <a:lstStyle/>
        <a:p>
          <a:pPr marL="0" marR="0" lvl="0" indent="0" defTabSz="914400" rtl="0" eaLnBrk="1" fontAlgn="auto" latinLnBrk="0" hangingPunct="1">
            <a:lnSpc>
              <a:spcPts val="11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33. Im nächsten Schritt werden im Zellbereich</a:t>
          </a:r>
          <a:r>
            <a:rPr kumimoji="0" lang="de-DE" sz="10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 A38 bis N53 </a:t>
          </a: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die abrechenbaren produktiven Stunden ermittelt. Dazu  sind in drei  Bereichen Ihre eigenen abrechenbaren Stunden, die der gewerblichen Mitarbeiter und die der Auszubildenden zu errechnen. Berücksichtigt werden dabei die Anzahl der Wochenstunden,  die  Fehlzeiten  durch Feiertage, Urlaubs- und Krankheitstage sowie sonstige Fehlzeiten. Auch werden die unproduktiven Zeiten erfasst.  Es handelt sich hier um Durchschnittswerte pro Person,  die Sie mit der Anzahl der Mitarbeiter in den drei Bereichen multiplizieren müssen.  Ergebnis sind die abrechenbaren Jahresstunden.</a:t>
          </a:r>
        </a:p>
        <a:p>
          <a:pPr marL="0" marR="0" lvl="0" indent="0" defTabSz="914400" rtl="0" eaLnBrk="1" fontAlgn="auto" latinLnBrk="0" hangingPunct="1">
            <a:lnSpc>
              <a:spcPts val="11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endParaRPr>
        </a:p>
        <a:p>
          <a:pPr marL="0" marR="0" lvl="0" indent="0" defTabSz="914400" rtl="0" eaLnBrk="1" fontAlgn="auto" latinLnBrk="0" hangingPunct="1">
            <a:lnSpc>
              <a:spcPts val="11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34. Der Stundenkostensatz wird im Zellbereich </a:t>
          </a:r>
          <a:r>
            <a:rPr kumimoji="0" lang="de-DE" sz="10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A58 bis I59 </a:t>
          </a: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ermittelt, indem die über die Stunden abzurechnenden Kosten </a:t>
          </a:r>
          <a:r>
            <a:rPr kumimoji="0" lang="de-DE" sz="10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J32 </a:t>
          </a: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durch die Summe der abrechenbaren Stunden </a:t>
          </a:r>
          <a:r>
            <a:rPr kumimoji="0" lang="de-DE" sz="10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E53 </a:t>
          </a: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geteilt wird.</a:t>
          </a:r>
        </a:p>
        <a:p>
          <a:pPr marL="0" marR="0" lvl="0" indent="0" defTabSz="914400" rtl="0" eaLnBrk="1" fontAlgn="auto" latinLnBrk="0" hangingPunct="1">
            <a:lnSpc>
              <a:spcPts val="1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Durch Veränderung beispielsweise der  Krankheitsdauer, der Zuschlagssätze, oder der produktiven Stunden kann der Stundenkostensatz variiert werden. </a:t>
          </a:r>
        </a:p>
        <a:p>
          <a:pPr marL="0" marR="0" lvl="0" indent="0" defTabSz="914400" rtl="0" eaLnBrk="1" fontAlgn="auto" latinLnBrk="0" hangingPunct="1">
            <a:lnSpc>
              <a:spcPts val="11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 </a:t>
          </a: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de-DE" sz="1000" b="1" i="0" u="sng" strike="noStrike" kern="0" cap="none" spc="0" normalizeH="0" baseline="0" noProof="0">
            <a:ln>
              <a:noFill/>
            </a:ln>
            <a:solidFill>
              <a:srgbClr val="000000"/>
            </a:solidFill>
            <a:effectLst/>
            <a:uLnTx/>
            <a:uFillTx/>
            <a:latin typeface="Arial" pitchFamily="34" charset="0"/>
            <a:ea typeface="+mn-ea"/>
            <a:cs typeface="Arial" pitchFamily="34" charset="0"/>
          </a:endParaRPr>
        </a:p>
        <a:p>
          <a:pPr marL="0" marR="0" lvl="0" indent="0" defTabSz="914400" rtl="0" eaLnBrk="1" fontAlgn="auto" latinLnBrk="0" hangingPunct="1">
            <a:lnSpc>
              <a:spcPts val="1000"/>
            </a:lnSpc>
            <a:spcBef>
              <a:spcPts val="0"/>
            </a:spcBef>
            <a:spcAft>
              <a:spcPts val="0"/>
            </a:spcAft>
            <a:buClrTx/>
            <a:buSzTx/>
            <a:buFontTx/>
            <a:buNone/>
            <a:tabLst/>
            <a:defRPr/>
          </a:pPr>
          <a:r>
            <a:rPr kumimoji="0" lang="de-DE" sz="10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Blätter: Liquiditätplan - 1.- 3. Jahr:</a:t>
          </a:r>
        </a:p>
        <a:p>
          <a:pPr marL="0" marR="0" lvl="0" indent="0" defTabSz="914400" rtl="0" eaLnBrk="1" fontAlgn="auto" latinLnBrk="0" hangingPunct="1">
            <a:lnSpc>
              <a:spcPts val="11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endParaRPr>
        </a:p>
        <a:p>
          <a:pPr marL="0" marR="0" lvl="0" indent="0" defTabSz="914400" rtl="0" eaLnBrk="1" fontAlgn="auto" latinLnBrk="0" hangingPunct="1">
            <a:lnSpc>
              <a:spcPts val="1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35. Sie können hier eine monatliche Liquiditätsplanung für bis zu drei Jahre erstellen. </a:t>
          </a:r>
        </a:p>
        <a:p>
          <a:pPr marL="0" marR="0" lvl="0" indent="0" defTabSz="914400" rtl="0" eaLnBrk="1" fontAlgn="auto" latinLnBrk="0" hangingPunct="1">
            <a:lnSpc>
              <a:spcPts val="11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Mit dieser Planungsrechnung können Sie ermittlen, ob Sie jederzeit genügend liquide Mittel zur Verfügung haben.</a:t>
          </a:r>
        </a:p>
        <a:p>
          <a:pPr marL="0" marR="0" lvl="0" indent="0" defTabSz="914400" rtl="0" eaLnBrk="1" fontAlgn="auto" latinLnBrk="0" hangingPunct="1">
            <a:lnSpc>
              <a:spcPts val="11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endParaRPr>
        </a:p>
        <a:p>
          <a:pPr marL="0" marR="0" lvl="0" indent="0" defTabSz="914400" rtl="0" eaLnBrk="1" fontAlgn="auto" latinLnBrk="0" hangingPunct="1">
            <a:lnSpc>
              <a:spcPts val="1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36. Erfassen Sie zunächst  im Blatt Liquiditätsplan 1. Jahr in den Zellen </a:t>
          </a:r>
          <a:r>
            <a:rPr kumimoji="0" lang="de-DE" sz="10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B4 bis B6 </a:t>
          </a: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die zeitliche Verteilung der Zahlungseingänge in Prozent auf drei Monate. Diese Werte werden auch im 2. und 3. Jahr übernommen.</a:t>
          </a:r>
        </a:p>
        <a:p>
          <a:pPr marL="0" marR="0" lvl="0" indent="0" defTabSz="914400" rtl="0" eaLnBrk="1" fontAlgn="auto" latinLnBrk="0" hangingPunct="1">
            <a:lnSpc>
              <a:spcPts val="11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endParaRPr>
        </a:p>
        <a:p>
          <a:pPr marL="0" marR="0" lvl="0" indent="0" defTabSz="914400" rtl="0" eaLnBrk="1" fontAlgn="auto" latinLnBrk="0" hangingPunct="1">
            <a:lnSpc>
              <a:spcPts val="11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37. Falls Sie einen anderen Umsatzsteuersatz als 19% haben, geben Sie diesen bitte in den Zellen </a:t>
          </a:r>
          <a:r>
            <a:rPr kumimoji="0" lang="de-DE" sz="10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B7 und B8 </a:t>
          </a: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an. </a:t>
          </a:r>
        </a:p>
        <a:p>
          <a:pPr marL="0" marR="0" lvl="0" indent="0" defTabSz="914400" rtl="0" eaLnBrk="1" fontAlgn="auto" latinLnBrk="0" hangingPunct="1">
            <a:lnSpc>
              <a:spcPts val="11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In der Tabelle wird automatisch die Umsatz-, die Vorsteuer und die an das Finanzamt abzuführende USt-Zahllast  emittelt. Zugrunde liegt die sog. Ist-Besteuerung.</a:t>
          </a:r>
        </a:p>
        <a:p>
          <a:pPr marL="0" marR="0" lvl="0" indent="0" defTabSz="914400" rtl="0" eaLnBrk="1" fontAlgn="auto" latinLnBrk="0" hangingPunct="1">
            <a:lnSpc>
              <a:spcPts val="1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endParaRPr>
        </a:p>
        <a:p>
          <a:pPr marL="0" marR="0" lvl="0" indent="0" defTabSz="914400" rtl="0" eaLnBrk="1" fontAlgn="auto" latinLnBrk="0" hangingPunct="1">
            <a:lnSpc>
              <a:spcPts val="11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38.  Durch drücken des Befehlsknopfes "</a:t>
          </a:r>
          <a:r>
            <a:rPr kumimoji="0" lang="de-DE" sz="10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Erstverteilung</a:t>
          </a: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 wird automatisch ein Verteilungsvorschlag auf die einzelnen Monate eingespielt.</a:t>
          </a:r>
        </a:p>
        <a:p>
          <a:pPr marL="0" marR="0" lvl="0" indent="0" defTabSz="914400" rtl="0" eaLnBrk="1" fontAlgn="auto" latinLnBrk="0" hangingPunct="1">
            <a:lnSpc>
              <a:spcPts val="11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Korrigieren Sie dann gegebenenfalls die Nettowerte der einzelnen Einnahme- und Ausgabepositionen für die jeweiligen Monate. Sie können so saisonale Schwankungen und besondere Zahlungsweisen berücksichtigen.</a:t>
          </a:r>
        </a:p>
        <a:p>
          <a:pPr marL="0" marR="0" lvl="0" indent="0" defTabSz="914400" rtl="0" eaLnBrk="1" fontAlgn="auto" latinLnBrk="0" hangingPunct="1">
            <a:lnSpc>
              <a:spcPts val="11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endParaRPr>
        </a:p>
        <a:p>
          <a:pPr marL="0" marR="0" lvl="0" indent="0" defTabSz="914400" rtl="0" eaLnBrk="1" fontAlgn="auto" latinLnBrk="0" hangingPunct="1">
            <a:lnSpc>
              <a:spcPts val="1100"/>
            </a:lnSpc>
            <a:spcBef>
              <a:spcPts val="0"/>
            </a:spcBef>
            <a:spcAft>
              <a:spcPts val="0"/>
            </a:spcAft>
            <a:buClrTx/>
            <a:buSzTx/>
            <a:buFontTx/>
            <a:buNone/>
            <a:tabLst/>
            <a:defRPr/>
          </a:pPr>
          <a:r>
            <a:rPr kumimoji="0" lang="de-DE" sz="10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Hinweis: </a:t>
          </a: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In Spalte </a:t>
          </a:r>
          <a:r>
            <a:rPr kumimoji="0" lang="de-DE" sz="10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C</a:t>
          </a: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 werden automatisch die Planungswerte aus den vorherigen Rechenblättern übernommen. In Spalte </a:t>
          </a:r>
          <a:r>
            <a:rPr kumimoji="0" lang="de-DE" sz="10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P</a:t>
          </a: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 sind die "Ist-Werte" Ihrer monatlichen Planzahlen zusammenaddiert. Wenn die Werte in Spalte </a:t>
          </a:r>
          <a:r>
            <a:rPr kumimoji="0" lang="de-DE" sz="10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P</a:t>
          </a: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 von den "Soll-Werten" der Spalte </a:t>
          </a:r>
          <a:r>
            <a:rPr kumimoji="0" lang="de-DE" sz="10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C </a:t>
          </a: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abweichen, sollten Sie Ihre Planrechnung überprüfen (auf Abweichungen wird durch eine Fehlermeldung aufmerksam gemacht).</a:t>
          </a:r>
        </a:p>
        <a:p>
          <a:pPr marL="0" marR="0" lvl="0" indent="0" defTabSz="914400" rtl="0" eaLnBrk="1" fontAlgn="auto" latinLnBrk="0" hangingPunct="1">
            <a:lnSpc>
              <a:spcPts val="1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 </a:t>
          </a:r>
        </a:p>
        <a:p>
          <a:pPr marL="0" marR="0" lvl="0" indent="0" defTabSz="914400" rtl="0" eaLnBrk="1" fontAlgn="auto" latinLnBrk="0" hangingPunct="1">
            <a:lnSpc>
              <a:spcPts val="1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39. Der in der Zeile </a:t>
          </a:r>
          <a:r>
            <a:rPr kumimoji="0" lang="de-DE" sz="10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54</a:t>
          </a: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 ermittelte Liquiditätssaldo (kumuliert) sollte immer innerhalb des darunter aufgeführten Kontokorrentrahmens (Zeile </a:t>
          </a:r>
          <a:r>
            <a:rPr kumimoji="0" lang="de-DE" sz="10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56</a:t>
          </a: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 liegen. Sonst müssen Sie dem Betrieb zusätzliche Liquidität zur Verfügung stellen (zu berücksichtigen in der Investitions- und Finanzierungsplanung).</a:t>
          </a:r>
        </a:p>
        <a:p>
          <a:pPr marL="0" marR="0" lvl="0" indent="0" defTabSz="914400" rtl="0" eaLnBrk="1" fontAlgn="auto" latinLnBrk="0" hangingPunct="1">
            <a:lnSpc>
              <a:spcPts val="11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endParaRPr>
        </a:p>
        <a:p>
          <a:pPr marL="0" marR="0" lvl="0" indent="0" defTabSz="914400" rtl="0" eaLnBrk="1" fontAlgn="auto" latinLnBrk="0" hangingPunct="1">
            <a:lnSpc>
              <a:spcPts val="11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40. Wenn alle Tabellen bearbeitet sind, ist die Planung fertig und kann ausgedruckt werden. - über die "Startseite": Befehlsknopf: Gesamte Planungsrechnung ausdrucken. </a:t>
          </a:r>
        </a:p>
        <a:p>
          <a:pPr marL="0" marR="0" lvl="0" indent="0" defTabSz="914400" rtl="0" eaLnBrk="1" fontAlgn="auto" latinLnBrk="0" hangingPunct="1">
            <a:lnSpc>
              <a:spcPts val="11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endParaRPr>
        </a:p>
        <a:p>
          <a:pPr marL="0" marR="0" lvl="0" indent="0" defTabSz="914400" rtl="0" eaLnBrk="1" fontAlgn="auto" latinLnBrk="0" hangingPunct="1">
            <a:lnSpc>
              <a:spcPts val="11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endParaRPr>
        </a:p>
        <a:p>
          <a:pPr marL="0" marR="0" lvl="0" indent="0" defTabSz="914400" rtl="0" eaLnBrk="1" fontAlgn="auto" latinLnBrk="0" hangingPunct="1">
            <a:lnSpc>
              <a:spcPts val="11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Für weitere Fragen zur Anwendung steht Ihnen das </a:t>
          </a:r>
        </a:p>
        <a:p>
          <a:pPr marL="0" marR="0" lvl="0" indent="0" defTabSz="914400" rtl="0" eaLnBrk="1" fontAlgn="auto" latinLnBrk="0" hangingPunct="1">
            <a:lnSpc>
              <a:spcPts val="11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Beratungszentrum der Handwerkskammer Düsseldorf </a:t>
          </a:r>
        </a:p>
        <a:p>
          <a:pPr marL="0" marR="0" lvl="0" indent="0" defTabSz="914400" rtl="0" eaLnBrk="1" fontAlgn="auto" latinLnBrk="0" hangingPunct="1">
            <a:lnSpc>
              <a:spcPts val="11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zur Verfügung:</a:t>
          </a:r>
        </a:p>
        <a:p>
          <a:pPr marL="0" marR="0" lvl="0" indent="0" defTabSz="914400" rtl="0" eaLnBrk="1" fontAlgn="auto" latinLnBrk="0" hangingPunct="1">
            <a:lnSpc>
              <a:spcPts val="11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 </a:t>
          </a:r>
        </a:p>
        <a:p>
          <a:pPr marL="0" marR="0" lvl="0" indent="0" defTabSz="914400" rtl="0" eaLnBrk="1" fontAlgn="auto" latinLnBrk="0" hangingPunct="1">
            <a:lnSpc>
              <a:spcPts val="11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Beratungszentrum Düsseldorf </a:t>
          </a:r>
          <a:b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b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Ekkehard Arnold</a:t>
          </a:r>
        </a:p>
        <a:p>
          <a:pPr marL="0" marR="0" lvl="0" indent="0" defTabSz="914400" rtl="0" eaLnBrk="1" fontAlgn="auto" latinLnBrk="0" hangingPunct="1">
            <a:lnSpc>
              <a:spcPts val="11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Tel. 0211 8795 329 </a:t>
          </a:r>
        </a:p>
        <a:p>
          <a:pPr marL="0" marR="0" lvl="0" indent="0" defTabSz="914400" rtl="0" eaLnBrk="1" fontAlgn="auto" latinLnBrk="0" hangingPunct="1">
            <a:lnSpc>
              <a:spcPts val="11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E-Mail: ekkehard.arnold@hwk-duesseldorf.de</a:t>
          </a:r>
        </a:p>
        <a:p>
          <a:pPr marL="0" marR="0" lvl="0" indent="0" defTabSz="914400" rtl="0" eaLnBrk="1" fontAlgn="auto" latinLnBrk="0" hangingPunct="1">
            <a:lnSpc>
              <a:spcPts val="11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endParaRPr>
        </a:p>
        <a:p>
          <a:pPr marL="0" marR="0" lvl="0" indent="0" defTabSz="914400" rtl="0" eaLnBrk="1" fontAlgn="auto" latinLnBrk="0" hangingPunct="1">
            <a:lnSpc>
              <a:spcPts val="11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Beratungszentrum Ruhr</a:t>
          </a:r>
        </a:p>
        <a:p>
          <a:pPr marL="0" marR="0" lvl="0" indent="0" defTabSz="914400" rtl="0" eaLnBrk="1" fontAlgn="auto" latinLnBrk="0" hangingPunct="1">
            <a:lnSpc>
              <a:spcPts val="11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Tobias Vogel</a:t>
          </a:r>
        </a:p>
        <a:p>
          <a:pPr marL="0" marR="0" lvl="0" indent="0" defTabSz="914400" rtl="0" eaLnBrk="1" fontAlgn="auto" latinLnBrk="0" hangingPunct="1">
            <a:lnSpc>
              <a:spcPts val="11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Tel.: 0208 82055 40</a:t>
          </a:r>
        </a:p>
        <a:p>
          <a:pPr marL="0" marR="0" lvl="0" indent="0" defTabSz="914400" rtl="0" eaLnBrk="1" fontAlgn="auto" latinLnBrk="0" hangingPunct="1">
            <a:lnSpc>
              <a:spcPts val="11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E-Mail: tobias.vogel@hwk-duesseldorf.de</a:t>
          </a:r>
        </a:p>
        <a:p>
          <a:pPr marL="0" indent="0" algn="l" rtl="0">
            <a:lnSpc>
              <a:spcPts val="1000"/>
            </a:lnSpc>
            <a:defRPr sz="1000"/>
          </a:pPr>
          <a:endParaRPr lang="de-DE" sz="1000" b="1" i="0" u="sng" strike="noStrike" baseline="0">
            <a:solidFill>
              <a:srgbClr val="000000"/>
            </a:solidFill>
            <a:latin typeface="Arial" pitchFamily="34" charset="0"/>
            <a:ea typeface="+mn-ea"/>
            <a:cs typeface="Arial" pitchFamily="34" charset="0"/>
          </a:endParaRPr>
        </a:p>
        <a:p>
          <a:pPr marL="0" indent="0" algn="l" rtl="0">
            <a:lnSpc>
              <a:spcPts val="1000"/>
            </a:lnSpc>
            <a:defRPr sz="1000"/>
          </a:pPr>
          <a:endParaRPr lang="de-DE" sz="1000" b="1" i="0" u="sng" strike="noStrike" baseline="0">
            <a:solidFill>
              <a:srgbClr val="000000"/>
            </a:solidFill>
            <a:latin typeface="Arial" pitchFamily="34" charset="0"/>
            <a:ea typeface="+mn-ea"/>
            <a:cs typeface="Arial" pitchFamily="34" charset="0"/>
          </a:endParaRPr>
        </a:p>
        <a:p>
          <a:pPr marL="0" indent="0" algn="l" rtl="0">
            <a:lnSpc>
              <a:spcPts val="900"/>
            </a:lnSpc>
            <a:defRPr sz="1000"/>
          </a:pPr>
          <a:endParaRPr lang="de-DE" sz="1000" b="1" i="0" u="sng" strike="noStrike" baseline="0">
            <a:solidFill>
              <a:srgbClr val="000000"/>
            </a:solidFill>
            <a:latin typeface="Arial" pitchFamily="34" charset="0"/>
            <a:ea typeface="+mn-ea"/>
            <a:cs typeface="Arial" pitchFamily="34" charset="0"/>
          </a:endParaRPr>
        </a:p>
        <a:p>
          <a:pPr algn="l" rtl="0">
            <a:lnSpc>
              <a:spcPts val="1000"/>
            </a:lnSpc>
            <a:defRPr sz="1000"/>
          </a:pPr>
          <a:endParaRPr lang="de-DE" sz="1000" b="1" i="0" u="none" strike="noStrike" baseline="0">
            <a:solidFill>
              <a:srgbClr val="000000"/>
            </a:solidFill>
            <a:latin typeface="Arial" pitchFamily="34" charset="0"/>
            <a:cs typeface="Arial" pitchFamily="34" charset="0"/>
          </a:endParaRPr>
        </a:p>
        <a:p>
          <a:pPr algn="l" rtl="0">
            <a:lnSpc>
              <a:spcPts val="700"/>
            </a:lnSpc>
            <a:defRPr sz="1000"/>
          </a:pPr>
          <a:r>
            <a:rPr lang="de-DE" sz="1000" b="0" i="0" u="none" strike="noStrike" baseline="0">
              <a:solidFill>
                <a:srgbClr val="000000"/>
              </a:solidFill>
              <a:latin typeface="Arial" pitchFamily="34" charset="0"/>
              <a:cs typeface="Arial" pitchFamily="34" charset="0"/>
            </a:rPr>
            <a:t> </a:t>
          </a:r>
          <a:endParaRPr lang="de-DE">
            <a:latin typeface="Arial" pitchFamily="34" charset="0"/>
            <a:cs typeface="Arial" pitchFamily="34" charset="0"/>
          </a:endParaRPr>
        </a:p>
      </xdr:txBody>
    </xdr:sp>
    <xdr:clientData/>
  </xdr:twoCellAnchor>
  <xdr:twoCellAnchor>
    <xdr:from>
      <xdr:col>0</xdr:col>
      <xdr:colOff>234026</xdr:colOff>
      <xdr:row>56</xdr:row>
      <xdr:rowOff>106427</xdr:rowOff>
    </xdr:from>
    <xdr:to>
      <xdr:col>7</xdr:col>
      <xdr:colOff>508000</xdr:colOff>
      <xdr:row>102</xdr:row>
      <xdr:rowOff>128426</xdr:rowOff>
    </xdr:to>
    <xdr:sp macro="" textlink="">
      <xdr:nvSpPr>
        <xdr:cNvPr id="2" name="Textfeld 1"/>
        <xdr:cNvSpPr txBox="1"/>
      </xdr:nvSpPr>
      <xdr:spPr>
        <a:xfrm>
          <a:off x="234026" y="8996427"/>
          <a:ext cx="5597391" cy="73244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de-DE" sz="1000" b="1" i="0" baseline="0">
              <a:solidFill>
                <a:schemeClr val="dk1"/>
              </a:solidFill>
              <a:effectLst/>
              <a:latin typeface="Arial" pitchFamily="34" charset="0"/>
              <a:ea typeface="+mn-ea"/>
              <a:cs typeface="Arial" pitchFamily="34" charset="0"/>
            </a:rPr>
            <a:t>Arbeitsanweisung /Nutzungshinweise</a:t>
          </a:r>
        </a:p>
        <a:p>
          <a:pPr rtl="0" eaLnBrk="1" fontAlgn="auto" latinLnBrk="0" hangingPunct="1"/>
          <a:endParaRPr lang="de-DE" sz="1000">
            <a:effectLst/>
            <a:latin typeface="Arial" pitchFamily="34" charset="0"/>
            <a:cs typeface="Arial" pitchFamily="34" charset="0"/>
          </a:endParaRPr>
        </a:p>
        <a:p>
          <a:pPr rtl="0" eaLnBrk="1" fontAlgn="auto" latinLnBrk="0" hangingPunct="1"/>
          <a:r>
            <a:rPr lang="de-DE" sz="1000" b="1" i="0" u="sng" baseline="0">
              <a:solidFill>
                <a:schemeClr val="dk1"/>
              </a:solidFill>
              <a:effectLst/>
              <a:latin typeface="Arial" pitchFamily="34" charset="0"/>
              <a:ea typeface="+mn-ea"/>
              <a:cs typeface="Arial" pitchFamily="34" charset="0"/>
            </a:rPr>
            <a:t>Allgemeines:</a:t>
          </a:r>
          <a:endParaRPr lang="de-DE" sz="1000">
            <a:effectLst/>
            <a:latin typeface="Arial" pitchFamily="34" charset="0"/>
            <a:cs typeface="Arial" pitchFamily="34" charset="0"/>
          </a:endParaRPr>
        </a:p>
        <a:p>
          <a:pPr rtl="0" eaLnBrk="1" fontAlgn="auto" latinLnBrk="0" hangingPunct="1"/>
          <a:r>
            <a:rPr lang="de-DE" sz="1000" b="0" i="0" baseline="0">
              <a:solidFill>
                <a:schemeClr val="dk1"/>
              </a:solidFill>
              <a:effectLst/>
              <a:latin typeface="Arial" pitchFamily="34" charset="0"/>
              <a:ea typeface="+mn-ea"/>
              <a:cs typeface="Arial" pitchFamily="34" charset="0"/>
            </a:rPr>
            <a:t>1. Durch Anklicken des Befehlsknopfes auf der Startseite gelangen Sie zu den einzelnen Tabellenblättern.  Sie können auch durch direktes Anklicken der Arbeitsblätter am unteren Bildschirmrand zwischen den einzelnen Tabellen hin und her wechseln. </a:t>
          </a:r>
          <a:r>
            <a:rPr lang="de-DE" sz="1000" b="1" i="0" baseline="0">
              <a:solidFill>
                <a:schemeClr val="dk1"/>
              </a:solidFill>
              <a:effectLst/>
              <a:latin typeface="Arial" pitchFamily="34" charset="0"/>
              <a:ea typeface="+mn-ea"/>
              <a:cs typeface="Arial" pitchFamily="34" charset="0"/>
            </a:rPr>
            <a:t>Es empfiehlt sich, die Tabellen in der vorgeschlagenen Reihenfolge zu bearbeiten.</a:t>
          </a:r>
        </a:p>
        <a:p>
          <a:pPr rtl="0" eaLnBrk="1" fontAlgn="auto" latinLnBrk="0" hangingPunct="1"/>
          <a:endParaRPr lang="de-DE" sz="1000">
            <a:effectLst/>
            <a:latin typeface="Arial" pitchFamily="34" charset="0"/>
            <a:cs typeface="Arial" pitchFamily="34" charset="0"/>
          </a:endParaRPr>
        </a:p>
        <a:p>
          <a:pPr rtl="0" eaLnBrk="1" fontAlgn="auto" latinLnBrk="0" hangingPunct="1"/>
          <a:r>
            <a:rPr lang="de-DE" sz="1000" b="0" i="0" baseline="0">
              <a:solidFill>
                <a:schemeClr val="dk1"/>
              </a:solidFill>
              <a:effectLst/>
              <a:latin typeface="Arial" pitchFamily="34" charset="0"/>
              <a:ea typeface="+mn-ea"/>
              <a:cs typeface="Arial" pitchFamily="34" charset="0"/>
            </a:rPr>
            <a:t>2. </a:t>
          </a:r>
          <a:r>
            <a:rPr lang="de-DE" sz="1000" b="1" i="0" baseline="0">
              <a:solidFill>
                <a:schemeClr val="dk1"/>
              </a:solidFill>
              <a:effectLst/>
              <a:latin typeface="Arial" pitchFamily="34" charset="0"/>
              <a:ea typeface="+mn-ea"/>
              <a:cs typeface="Arial" pitchFamily="34" charset="0"/>
            </a:rPr>
            <a:t>Nur in den grau markierten Feldern können Sie Eingaben vornehmen. Wir empfehlen, keine individuellen Änderungen an dem Aufbau der Tabellenblätter vorzunehmen. </a:t>
          </a:r>
        </a:p>
        <a:p>
          <a:pPr rtl="0" eaLnBrk="1" fontAlgn="auto" latinLnBrk="0" hangingPunct="1"/>
          <a:endParaRPr lang="de-DE" sz="1000">
            <a:effectLst/>
            <a:latin typeface="Arial" pitchFamily="34" charset="0"/>
            <a:cs typeface="Arial" pitchFamily="34" charset="0"/>
          </a:endParaRPr>
        </a:p>
        <a:p>
          <a:pPr rtl="0" eaLnBrk="1" fontAlgn="auto" latinLnBrk="0" hangingPunct="1"/>
          <a:r>
            <a:rPr lang="de-DE" sz="1000" b="1" i="0" baseline="0">
              <a:solidFill>
                <a:schemeClr val="dk1"/>
              </a:solidFill>
              <a:effectLst/>
              <a:latin typeface="Arial" pitchFamily="34" charset="0"/>
              <a:ea typeface="+mn-ea"/>
              <a:cs typeface="Arial" pitchFamily="34" charset="0"/>
            </a:rPr>
            <a:t>Achten Sie bitte auf die Kommentare bei einzelnen Positionen, die Sie an dem roten Dreieck in der oberen rechten Ecke des jeweiligen Feldes erkennen können.</a:t>
          </a:r>
        </a:p>
        <a:p>
          <a:pPr rtl="0" eaLnBrk="1" fontAlgn="auto" latinLnBrk="0" hangingPunct="1"/>
          <a:endParaRPr lang="de-DE" sz="1000">
            <a:effectLst/>
            <a:latin typeface="Arial" pitchFamily="34" charset="0"/>
            <a:cs typeface="Arial" pitchFamily="34" charset="0"/>
          </a:endParaRPr>
        </a:p>
        <a:p>
          <a:pPr rtl="0" eaLnBrk="1" fontAlgn="auto" latinLnBrk="0" hangingPunct="1"/>
          <a:r>
            <a:rPr lang="de-DE" sz="1000" b="1" i="0" u="sng" baseline="0">
              <a:solidFill>
                <a:schemeClr val="dk1"/>
              </a:solidFill>
              <a:effectLst/>
              <a:latin typeface="Arial" pitchFamily="34" charset="0"/>
              <a:ea typeface="+mn-ea"/>
              <a:cs typeface="Arial" pitchFamily="34" charset="0"/>
            </a:rPr>
            <a:t>Für Fehler in der Anwendung kann keine Verantwortung übernommen werden.</a:t>
          </a:r>
        </a:p>
        <a:p>
          <a:pPr rtl="0" eaLnBrk="1" fontAlgn="auto" latinLnBrk="0" hangingPunct="1"/>
          <a:endParaRPr lang="de-DE" sz="1000" b="1" i="0" u="sng" baseline="0">
            <a:solidFill>
              <a:schemeClr val="dk1"/>
            </a:solidFill>
            <a:effectLst/>
            <a:latin typeface="Arial" pitchFamily="34" charset="0"/>
            <a:ea typeface="+mn-ea"/>
            <a:cs typeface="Arial" pitchFamily="34" charset="0"/>
          </a:endParaRPr>
        </a:p>
        <a:p>
          <a:pPr rtl="0" eaLnBrk="1" fontAlgn="auto" latinLnBrk="0" hangingPunct="1"/>
          <a:endParaRPr lang="de-DE" sz="1000">
            <a:effectLst/>
            <a:latin typeface="Arial" pitchFamily="34" charset="0"/>
            <a:cs typeface="Arial" pitchFamily="34" charset="0"/>
          </a:endParaRPr>
        </a:p>
        <a:p>
          <a:pPr rtl="0" eaLnBrk="1" fontAlgn="auto" latinLnBrk="0" hangingPunct="1"/>
          <a:r>
            <a:rPr lang="de-DE" sz="1000" b="1" i="0" baseline="0">
              <a:solidFill>
                <a:schemeClr val="dk1"/>
              </a:solidFill>
              <a:effectLst/>
              <a:latin typeface="Arial" pitchFamily="34" charset="0"/>
              <a:ea typeface="+mn-ea"/>
              <a:cs typeface="Arial" pitchFamily="34" charset="0"/>
            </a:rPr>
            <a:t>Unternehmensdaten/ </a:t>
          </a:r>
          <a:r>
            <a:rPr lang="de-DE" sz="1000" b="1" i="0" u="sng" baseline="0">
              <a:solidFill>
                <a:schemeClr val="dk1"/>
              </a:solidFill>
              <a:effectLst/>
              <a:latin typeface="Arial" pitchFamily="34" charset="0"/>
              <a:ea typeface="+mn-ea"/>
              <a:cs typeface="Arial" pitchFamily="34" charset="0"/>
            </a:rPr>
            <a:t>Startseite </a:t>
          </a:r>
          <a:r>
            <a:rPr lang="de-DE" sz="1000" b="0" i="0" baseline="0">
              <a:solidFill>
                <a:schemeClr val="dk1"/>
              </a:solidFill>
              <a:effectLst/>
              <a:latin typeface="Arial" pitchFamily="34" charset="0"/>
              <a:ea typeface="+mn-ea"/>
              <a:cs typeface="Arial" pitchFamily="34" charset="0"/>
            </a:rPr>
            <a:t>; </a:t>
          </a:r>
          <a:r>
            <a:rPr lang="de-DE" sz="1000" b="1" i="0" u="sng" baseline="0">
              <a:solidFill>
                <a:schemeClr val="dk1"/>
              </a:solidFill>
              <a:effectLst/>
              <a:latin typeface="Arial" pitchFamily="34" charset="0"/>
              <a:ea typeface="+mn-ea"/>
              <a:cs typeface="Arial" pitchFamily="34" charset="0"/>
            </a:rPr>
            <a:t>Deckblatt:</a:t>
          </a:r>
          <a:endParaRPr lang="de-DE" sz="1000">
            <a:effectLst/>
            <a:latin typeface="Arial" pitchFamily="34" charset="0"/>
            <a:cs typeface="Arial" pitchFamily="34" charset="0"/>
          </a:endParaRPr>
        </a:p>
        <a:p>
          <a:pPr rtl="0" eaLnBrk="1" fontAlgn="auto" latinLnBrk="0" hangingPunct="1"/>
          <a:r>
            <a:rPr lang="de-DE" sz="1000" b="0" i="0" baseline="0">
              <a:solidFill>
                <a:schemeClr val="dk1"/>
              </a:solidFill>
              <a:effectLst/>
              <a:latin typeface="Arial" pitchFamily="34" charset="0"/>
              <a:ea typeface="+mn-ea"/>
              <a:cs typeface="Arial" pitchFamily="34" charset="0"/>
            </a:rPr>
            <a:t>3. Durch Eingabe Ihrer Unternehmensdaten auf der Startseite haben Sie die Möglichkeit, ein Deckblatt für Ihre Planung zu gestalten und auszudrucken. </a:t>
          </a:r>
          <a:endParaRPr lang="de-DE" sz="1000">
            <a:effectLst/>
            <a:latin typeface="Arial" pitchFamily="34" charset="0"/>
            <a:cs typeface="Arial" pitchFamily="34" charset="0"/>
          </a:endParaRPr>
        </a:p>
        <a:p>
          <a:pPr rtl="0" eaLnBrk="1" fontAlgn="auto" latinLnBrk="0" hangingPunct="1"/>
          <a:r>
            <a:rPr lang="de-DE" sz="1000" b="0" i="0" baseline="0">
              <a:solidFill>
                <a:schemeClr val="dk1"/>
              </a:solidFill>
              <a:effectLst/>
              <a:latin typeface="Arial" pitchFamily="34" charset="0"/>
              <a:ea typeface="+mn-ea"/>
              <a:cs typeface="Arial" pitchFamily="34" charset="0"/>
            </a:rPr>
            <a:t>Ihre Eingaben zum </a:t>
          </a:r>
          <a:r>
            <a:rPr lang="de-DE" sz="1000" b="1" i="0" baseline="0">
              <a:solidFill>
                <a:schemeClr val="dk1"/>
              </a:solidFill>
              <a:effectLst/>
              <a:latin typeface="Arial" pitchFamily="34" charset="0"/>
              <a:ea typeface="+mn-ea"/>
              <a:cs typeface="Arial" pitchFamily="34" charset="0"/>
            </a:rPr>
            <a:t>geplanten Unternehmensnamen </a:t>
          </a:r>
          <a:r>
            <a:rPr lang="de-DE" sz="1000" b="0" i="0" baseline="0">
              <a:solidFill>
                <a:schemeClr val="dk1"/>
              </a:solidFill>
              <a:effectLst/>
              <a:latin typeface="Arial" pitchFamily="34" charset="0"/>
              <a:ea typeface="+mn-ea"/>
              <a:cs typeface="Arial" pitchFamily="34" charset="0"/>
            </a:rPr>
            <a:t>in </a:t>
          </a:r>
          <a:r>
            <a:rPr lang="de-DE" sz="1000" b="1" i="0" baseline="0">
              <a:solidFill>
                <a:schemeClr val="dk1"/>
              </a:solidFill>
              <a:effectLst/>
              <a:latin typeface="Arial" pitchFamily="34" charset="0"/>
              <a:ea typeface="+mn-ea"/>
              <a:cs typeface="Arial" pitchFamily="34" charset="0"/>
            </a:rPr>
            <a:t>C14</a:t>
          </a:r>
          <a:r>
            <a:rPr lang="de-DE" sz="1000" b="0" i="0" baseline="0">
              <a:solidFill>
                <a:schemeClr val="dk1"/>
              </a:solidFill>
              <a:effectLst/>
              <a:latin typeface="Arial" pitchFamily="34" charset="0"/>
              <a:ea typeface="+mn-ea"/>
              <a:cs typeface="Arial" pitchFamily="34" charset="0"/>
            </a:rPr>
            <a:t> und zum voraussichtlichen </a:t>
          </a:r>
          <a:r>
            <a:rPr lang="de-DE" sz="1000" b="1" i="0" baseline="0">
              <a:solidFill>
                <a:schemeClr val="dk1"/>
              </a:solidFill>
              <a:effectLst/>
              <a:latin typeface="Arial" pitchFamily="34" charset="0"/>
              <a:ea typeface="+mn-ea"/>
              <a:cs typeface="Arial" pitchFamily="34" charset="0"/>
            </a:rPr>
            <a:t>Datum Ihrer Existenzgründung</a:t>
          </a:r>
          <a:r>
            <a:rPr lang="de-DE" sz="1000" b="0" i="0" baseline="0">
              <a:solidFill>
                <a:schemeClr val="dk1"/>
              </a:solidFill>
              <a:effectLst/>
              <a:latin typeface="Arial" pitchFamily="34" charset="0"/>
              <a:ea typeface="+mn-ea"/>
              <a:cs typeface="Arial" pitchFamily="34" charset="0"/>
            </a:rPr>
            <a:t> in </a:t>
          </a:r>
          <a:r>
            <a:rPr lang="de-DE" sz="1000" b="1" i="0" baseline="0">
              <a:solidFill>
                <a:schemeClr val="dk1"/>
              </a:solidFill>
              <a:effectLst/>
              <a:latin typeface="Arial" pitchFamily="34" charset="0"/>
              <a:ea typeface="+mn-ea"/>
              <a:cs typeface="Arial" pitchFamily="34" charset="0"/>
            </a:rPr>
            <a:t>D16</a:t>
          </a:r>
          <a:r>
            <a:rPr lang="de-DE" sz="1000" b="0" i="0" baseline="0">
              <a:solidFill>
                <a:schemeClr val="dk1"/>
              </a:solidFill>
              <a:effectLst/>
              <a:latin typeface="Arial" pitchFamily="34" charset="0"/>
              <a:ea typeface="+mn-ea"/>
              <a:cs typeface="Arial" pitchFamily="34" charset="0"/>
            </a:rPr>
            <a:t> werden </a:t>
          </a:r>
          <a:r>
            <a:rPr lang="de-DE" sz="1000" b="1" i="0" baseline="0">
              <a:solidFill>
                <a:schemeClr val="dk1"/>
              </a:solidFill>
              <a:effectLst/>
              <a:latin typeface="Arial" pitchFamily="34" charset="0"/>
              <a:ea typeface="+mn-ea"/>
              <a:cs typeface="Arial" pitchFamily="34" charset="0"/>
            </a:rPr>
            <a:t>in die Planungsrechnungen</a:t>
          </a:r>
          <a:r>
            <a:rPr lang="de-DE" sz="1000" b="0" i="0" baseline="0">
              <a:solidFill>
                <a:schemeClr val="dk1"/>
              </a:solidFill>
              <a:effectLst/>
              <a:latin typeface="Arial" pitchFamily="34" charset="0"/>
              <a:ea typeface="+mn-ea"/>
              <a:cs typeface="Arial" pitchFamily="34" charset="0"/>
            </a:rPr>
            <a:t> übertragen. </a:t>
          </a:r>
          <a:endParaRPr lang="de-DE" sz="1000">
            <a:effectLst/>
            <a:latin typeface="Arial" pitchFamily="34" charset="0"/>
            <a:cs typeface="Arial" pitchFamily="34" charset="0"/>
          </a:endParaRPr>
        </a:p>
        <a:p>
          <a:pPr rtl="0" eaLnBrk="1" fontAlgn="auto" latinLnBrk="0" hangingPunct="1"/>
          <a:endParaRPr lang="de-DE" sz="1000" b="1" i="0" baseline="0">
            <a:solidFill>
              <a:schemeClr val="dk1"/>
            </a:solidFill>
            <a:effectLst/>
            <a:latin typeface="Arial" pitchFamily="34" charset="0"/>
            <a:ea typeface="+mn-ea"/>
            <a:cs typeface="Arial" pitchFamily="34" charset="0"/>
          </a:endParaRPr>
        </a:p>
        <a:p>
          <a:pPr rtl="0" eaLnBrk="1" fontAlgn="auto" latinLnBrk="0" hangingPunct="1"/>
          <a:r>
            <a:rPr lang="de-DE" sz="1000" b="1" i="0" baseline="0">
              <a:solidFill>
                <a:schemeClr val="dk1"/>
              </a:solidFill>
              <a:effectLst/>
              <a:latin typeface="Arial" pitchFamily="34" charset="0"/>
              <a:ea typeface="+mn-ea"/>
              <a:cs typeface="Arial" pitchFamily="34" charset="0"/>
            </a:rPr>
            <a:t>Geben Sie die von Ihnen geplante Rechtsform über das Listenfeld in Zeile 15 ein.</a:t>
          </a:r>
          <a:endParaRPr lang="de-DE" sz="1000">
            <a:effectLst/>
            <a:latin typeface="Arial" pitchFamily="34" charset="0"/>
            <a:cs typeface="Arial" pitchFamily="34" charset="0"/>
          </a:endParaRPr>
        </a:p>
        <a:p>
          <a:pPr rtl="0" eaLnBrk="1" fontAlgn="auto" latinLnBrk="0" hangingPunct="1"/>
          <a:r>
            <a:rPr lang="de-DE" sz="1000" b="0" i="0" baseline="0">
              <a:solidFill>
                <a:schemeClr val="dk1"/>
              </a:solidFill>
              <a:effectLst/>
              <a:latin typeface="Arial" pitchFamily="34" charset="0"/>
              <a:ea typeface="+mn-ea"/>
              <a:cs typeface="Arial" pitchFamily="34" charset="0"/>
            </a:rPr>
            <a:t>Klicken Sie auf den Befehlsknopf "Deckblatt" und Sie können die Vorlage einsehen und ausdrucken. </a:t>
          </a:r>
          <a:endParaRPr lang="de-DE" sz="1000">
            <a:effectLst/>
            <a:latin typeface="Arial" pitchFamily="34" charset="0"/>
            <a:cs typeface="Arial" pitchFamily="34" charset="0"/>
          </a:endParaRPr>
        </a:p>
        <a:p>
          <a:pPr rtl="0" eaLnBrk="1" fontAlgn="auto" latinLnBrk="0" hangingPunct="1"/>
          <a:endParaRPr lang="de-DE" sz="1000" b="1" i="0" u="sng" baseline="0">
            <a:solidFill>
              <a:schemeClr val="dk1"/>
            </a:solidFill>
            <a:effectLst/>
            <a:latin typeface="Arial" pitchFamily="34" charset="0"/>
            <a:ea typeface="+mn-ea"/>
            <a:cs typeface="Arial" pitchFamily="34" charset="0"/>
          </a:endParaRPr>
        </a:p>
        <a:p>
          <a:pPr rtl="0" eaLnBrk="1" fontAlgn="auto" latinLnBrk="0" hangingPunct="1"/>
          <a:r>
            <a:rPr lang="de-DE" sz="1000" b="1" i="0" u="sng" baseline="0">
              <a:solidFill>
                <a:schemeClr val="dk1"/>
              </a:solidFill>
              <a:effectLst/>
              <a:latin typeface="Arial" pitchFamily="34" charset="0"/>
              <a:ea typeface="+mn-ea"/>
              <a:cs typeface="Arial" pitchFamily="34" charset="0"/>
            </a:rPr>
            <a:t>Blatt: Kapitalbedarf:</a:t>
          </a:r>
          <a:endParaRPr lang="de-DE" sz="1000">
            <a:effectLst/>
            <a:latin typeface="Arial" pitchFamily="34" charset="0"/>
            <a:cs typeface="Arial" pitchFamily="34" charset="0"/>
          </a:endParaRPr>
        </a:p>
        <a:p>
          <a:pPr rtl="0" eaLnBrk="1" fontAlgn="auto" latinLnBrk="0" hangingPunct="1"/>
          <a:r>
            <a:rPr lang="de-DE" sz="1000" b="0" i="0" baseline="0">
              <a:solidFill>
                <a:schemeClr val="dk1"/>
              </a:solidFill>
              <a:effectLst/>
              <a:latin typeface="Arial" pitchFamily="34" charset="0"/>
              <a:ea typeface="+mn-ea"/>
              <a:cs typeface="Arial" pitchFamily="34" charset="0"/>
            </a:rPr>
            <a:t>4. Benennen Sie hier den für Ihr Vorhaben notwendigen Kapitalbedarf:  </a:t>
          </a:r>
          <a:endParaRPr lang="de-DE" sz="1000">
            <a:effectLst/>
            <a:latin typeface="Arial" pitchFamily="34" charset="0"/>
            <a:cs typeface="Arial" pitchFamily="34" charset="0"/>
          </a:endParaRPr>
        </a:p>
        <a:p>
          <a:pPr rtl="0" eaLnBrk="1" fontAlgn="auto" latinLnBrk="0" hangingPunct="1"/>
          <a:r>
            <a:rPr lang="de-DE" sz="1000" b="0" i="0" baseline="0">
              <a:solidFill>
                <a:schemeClr val="dk1"/>
              </a:solidFill>
              <a:effectLst/>
              <a:latin typeface="Arial" pitchFamily="34" charset="0"/>
              <a:ea typeface="+mn-ea"/>
              <a:cs typeface="Arial" pitchFamily="34" charset="0"/>
            </a:rPr>
            <a:t>- vorhandene Mittel, die Sie als  Sacheinlage einbingen (in Spalte </a:t>
          </a:r>
          <a:r>
            <a:rPr lang="de-DE" sz="1000" b="1" i="0" baseline="0">
              <a:solidFill>
                <a:schemeClr val="dk1"/>
              </a:solidFill>
              <a:effectLst/>
              <a:latin typeface="Arial" pitchFamily="34" charset="0"/>
              <a:ea typeface="+mn-ea"/>
              <a:cs typeface="Arial" pitchFamily="34" charset="0"/>
            </a:rPr>
            <a:t>C</a:t>
          </a:r>
          <a:r>
            <a:rPr lang="de-DE" sz="1000" b="0" i="0" baseline="0">
              <a:solidFill>
                <a:schemeClr val="dk1"/>
              </a:solidFill>
              <a:effectLst/>
              <a:latin typeface="Arial" pitchFamily="34" charset="0"/>
              <a:ea typeface="+mn-ea"/>
              <a:cs typeface="Arial" pitchFamily="34" charset="0"/>
            </a:rPr>
            <a:t>), </a:t>
          </a:r>
          <a:endParaRPr lang="de-DE" sz="1000">
            <a:effectLst/>
            <a:latin typeface="Arial" pitchFamily="34" charset="0"/>
            <a:cs typeface="Arial" pitchFamily="34" charset="0"/>
          </a:endParaRPr>
        </a:p>
        <a:p>
          <a:pPr rtl="0" eaLnBrk="1" fontAlgn="auto" latinLnBrk="0" hangingPunct="1"/>
          <a:r>
            <a:rPr lang="de-DE" sz="1000" b="0" i="0" baseline="0">
              <a:solidFill>
                <a:schemeClr val="dk1"/>
              </a:solidFill>
              <a:effectLst/>
              <a:latin typeface="Arial" pitchFamily="34" charset="0"/>
              <a:ea typeface="+mn-ea"/>
              <a:cs typeface="Arial" pitchFamily="34" charset="0"/>
            </a:rPr>
            <a:t>- neue, zusätzlich  zu beschaffende Mittel (in Spalte </a:t>
          </a:r>
          <a:r>
            <a:rPr lang="de-DE" sz="1000" b="1" i="0" baseline="0">
              <a:solidFill>
                <a:schemeClr val="dk1"/>
              </a:solidFill>
              <a:effectLst/>
              <a:latin typeface="Arial" pitchFamily="34" charset="0"/>
              <a:ea typeface="+mn-ea"/>
              <a:cs typeface="Arial" pitchFamily="34" charset="0"/>
            </a:rPr>
            <a:t>D</a:t>
          </a:r>
          <a:r>
            <a:rPr lang="de-DE" sz="1000" b="0" i="0" baseline="0">
              <a:solidFill>
                <a:schemeClr val="dk1"/>
              </a:solidFill>
              <a:effectLst/>
              <a:latin typeface="Arial" pitchFamily="34" charset="0"/>
              <a:ea typeface="+mn-ea"/>
              <a:cs typeface="Arial" pitchFamily="34" charset="0"/>
            </a:rPr>
            <a:t>). Auch Bereiche, die Sie über  Barmittel und eigene Reserven finanzieren wollen, müssen aufgeführt werden.</a:t>
          </a:r>
          <a:endParaRPr lang="de-DE" sz="1000">
            <a:effectLst/>
            <a:latin typeface="Arial" pitchFamily="34" charset="0"/>
            <a:cs typeface="Arial" pitchFamily="34" charset="0"/>
          </a:endParaRPr>
        </a:p>
        <a:p>
          <a:pPr rtl="0" eaLnBrk="1" fontAlgn="auto" latinLnBrk="0" hangingPunct="1"/>
          <a:endParaRPr lang="de-DE" sz="1000" b="0" i="0" baseline="0">
            <a:solidFill>
              <a:schemeClr val="dk1"/>
            </a:solidFill>
            <a:effectLst/>
            <a:latin typeface="Arial" pitchFamily="34" charset="0"/>
            <a:ea typeface="+mn-ea"/>
            <a:cs typeface="Arial" pitchFamily="34" charset="0"/>
          </a:endParaRPr>
        </a:p>
        <a:p>
          <a:pPr rtl="0" eaLnBrk="1" fontAlgn="auto" latinLnBrk="0" hangingPunct="1"/>
          <a:r>
            <a:rPr lang="de-DE" sz="1000" b="0" i="0" baseline="0">
              <a:solidFill>
                <a:schemeClr val="dk1"/>
              </a:solidFill>
              <a:effectLst/>
              <a:latin typeface="Arial" pitchFamily="34" charset="0"/>
              <a:ea typeface="+mn-ea"/>
              <a:cs typeface="Arial" pitchFamily="34" charset="0"/>
            </a:rPr>
            <a:t>5. In Zeile </a:t>
          </a:r>
          <a:r>
            <a:rPr lang="de-DE" sz="1000" b="1" i="0" baseline="0">
              <a:solidFill>
                <a:schemeClr val="dk1"/>
              </a:solidFill>
              <a:effectLst/>
              <a:latin typeface="Arial" pitchFamily="34" charset="0"/>
              <a:ea typeface="+mn-ea"/>
              <a:cs typeface="Arial" pitchFamily="34" charset="0"/>
            </a:rPr>
            <a:t>8 </a:t>
          </a:r>
          <a:r>
            <a:rPr lang="de-DE" sz="1000" b="0" i="0" baseline="0">
              <a:solidFill>
                <a:schemeClr val="dk1"/>
              </a:solidFill>
              <a:effectLst/>
              <a:latin typeface="Arial" pitchFamily="34" charset="0"/>
              <a:ea typeface="+mn-ea"/>
              <a:cs typeface="Arial" pitchFamily="34" charset="0"/>
            </a:rPr>
            <a:t>können Sie bei einem Kauf von Unternehmensanteilen einer Kapitalgesellschaft (sog. Share Deal) den prozentualen Anteil sowie den Wert der Anteile eintragen, sowie die in  dem gekauften Unternehmen vorhandenen Abschreibungen und die durchschnittliche Restnutzungsdauer der in dem Unternehmen vorhandenen Wirtschaftsgüter. </a:t>
          </a:r>
          <a:endParaRPr lang="de-DE" sz="1000">
            <a:effectLst/>
            <a:latin typeface="Arial" pitchFamily="34" charset="0"/>
            <a:cs typeface="Arial" pitchFamily="34" charset="0"/>
          </a:endParaRPr>
        </a:p>
        <a:p>
          <a:pPr rtl="0" eaLnBrk="1" fontAlgn="auto" latinLnBrk="0" hangingPunct="1"/>
          <a:r>
            <a:rPr lang="de-DE" sz="1000" b="0" i="0" baseline="0">
              <a:solidFill>
                <a:schemeClr val="dk1"/>
              </a:solidFill>
              <a:effectLst/>
              <a:latin typeface="Arial" pitchFamily="34" charset="0"/>
              <a:ea typeface="+mn-ea"/>
              <a:cs typeface="Arial" pitchFamily="34" charset="0"/>
            </a:rPr>
            <a:t>Weiterer Kapitalbedarf ist in den nachfolgenden Zeilen entsprechend zu erfassen. </a:t>
          </a:r>
          <a:endParaRPr lang="de-DE" sz="1000">
            <a:effectLst/>
            <a:latin typeface="Arial" pitchFamily="34" charset="0"/>
            <a:cs typeface="Arial" pitchFamily="34" charset="0"/>
          </a:endParaRPr>
        </a:p>
        <a:p>
          <a:pPr rtl="0" eaLnBrk="1" fontAlgn="auto" latinLnBrk="0" hangingPunct="1"/>
          <a:endParaRPr lang="de-DE" sz="1000" b="0" i="0" baseline="0">
            <a:solidFill>
              <a:schemeClr val="dk1"/>
            </a:solidFill>
            <a:effectLst/>
            <a:latin typeface="Arial" pitchFamily="34" charset="0"/>
            <a:ea typeface="+mn-ea"/>
            <a:cs typeface="Arial" pitchFamily="34" charset="0"/>
          </a:endParaRPr>
        </a:p>
        <a:p>
          <a:pPr rtl="0" eaLnBrk="1" fontAlgn="auto" latinLnBrk="0" hangingPunct="1"/>
          <a:r>
            <a:rPr lang="de-DE" sz="1000" b="0" i="0" baseline="0">
              <a:solidFill>
                <a:schemeClr val="dk1"/>
              </a:solidFill>
              <a:effectLst/>
              <a:latin typeface="Arial" pitchFamily="34" charset="0"/>
              <a:ea typeface="+mn-ea"/>
              <a:cs typeface="Arial" pitchFamily="34" charset="0"/>
            </a:rPr>
            <a:t>6. Bei den Positionen "Sonstiges" haben Sie die Möglichkeit, eigene Bedarfsbereiche zu ergänzen.</a:t>
          </a:r>
          <a:endParaRPr lang="de-DE" sz="1000">
            <a:effectLst/>
            <a:latin typeface="Arial" pitchFamily="34" charset="0"/>
            <a:cs typeface="Arial" pitchFamily="34" charset="0"/>
          </a:endParaRPr>
        </a:p>
        <a:p>
          <a:pPr rtl="0" eaLnBrk="1" fontAlgn="auto" latinLnBrk="0" hangingPunct="1"/>
          <a:endParaRPr lang="de-DE" sz="1000" b="0" i="0" baseline="0">
            <a:solidFill>
              <a:schemeClr val="dk1"/>
            </a:solidFill>
            <a:effectLst/>
            <a:latin typeface="Arial" pitchFamily="34" charset="0"/>
            <a:ea typeface="+mn-ea"/>
            <a:cs typeface="Arial" pitchFamily="34" charset="0"/>
          </a:endParaRPr>
        </a:p>
        <a:p>
          <a:pPr rtl="0" eaLnBrk="1" fontAlgn="auto" latinLnBrk="0" hangingPunct="1"/>
          <a:r>
            <a:rPr lang="de-DE" sz="1000" b="0" i="0" baseline="0">
              <a:solidFill>
                <a:schemeClr val="dk1"/>
              </a:solidFill>
              <a:effectLst/>
              <a:latin typeface="Arial" pitchFamily="34" charset="0"/>
              <a:ea typeface="+mn-ea"/>
              <a:cs typeface="Arial" pitchFamily="34" charset="0"/>
            </a:rPr>
            <a:t>7. Für die Ermittlung der - linearen - Abschreibung müssen Sie gegebenenfalls in den Zellen </a:t>
          </a:r>
          <a:r>
            <a:rPr lang="de-DE" sz="1000" b="1" i="0" baseline="0">
              <a:solidFill>
                <a:schemeClr val="dk1"/>
              </a:solidFill>
              <a:effectLst/>
              <a:latin typeface="Arial" pitchFamily="34" charset="0"/>
              <a:ea typeface="+mn-ea"/>
              <a:cs typeface="Arial" pitchFamily="34" charset="0"/>
            </a:rPr>
            <a:t>G9 bis G18</a:t>
          </a:r>
          <a:r>
            <a:rPr lang="de-DE" sz="1000" b="0" i="0" baseline="0">
              <a:solidFill>
                <a:schemeClr val="dk1"/>
              </a:solidFill>
              <a:effectLst/>
              <a:latin typeface="Arial" pitchFamily="34" charset="0"/>
              <a:ea typeface="+mn-ea"/>
              <a:cs typeface="Arial" pitchFamily="34" charset="0"/>
            </a:rPr>
            <a:t> eigene Abschreibungszeiträume eintragen, z.B. bei gebrauchten oder besonderen Wirtschaftsgütern. Die Grundlage für die vorgeschlagenen Werte ist die AfA für Wirtschaftsgüter, die nach dem 31.12.2000 angeschafft wurden.  </a:t>
          </a:r>
        </a:p>
        <a:p>
          <a:pPr rtl="0" eaLnBrk="1" fontAlgn="auto" latinLnBrk="0" hangingPunct="1"/>
          <a:endParaRPr lang="de-DE" sz="1000">
            <a:effectLst/>
            <a:latin typeface="Arial" pitchFamily="34" charset="0"/>
            <a:cs typeface="Arial" pitchFamily="34" charset="0"/>
          </a:endParaRPr>
        </a:p>
        <a:p>
          <a:pPr rtl="0" eaLnBrk="1" fontAlgn="auto" latinLnBrk="0" hangingPunct="1"/>
          <a:r>
            <a:rPr lang="de-DE" sz="1000" b="0" i="0" baseline="0">
              <a:solidFill>
                <a:schemeClr val="dk1"/>
              </a:solidFill>
              <a:effectLst/>
              <a:latin typeface="Arial" pitchFamily="34" charset="0"/>
              <a:ea typeface="+mn-ea"/>
              <a:cs typeface="Arial" pitchFamily="34" charset="0"/>
            </a:rPr>
            <a:t>8. Steuerliche  Abschreibungsregeln für sog. Geringwertige Wirtschaftsgüter (GWG) werden hier nicht berücksichtigt.</a:t>
          </a:r>
          <a:endParaRPr lang="de-DE" sz="1000">
            <a:effectLst/>
            <a:latin typeface="Arial" pitchFamily="34" charset="0"/>
            <a:cs typeface="Arial" pitchFamily="34" charset="0"/>
          </a:endParaRPr>
        </a:p>
        <a:p>
          <a:endParaRPr lang="de-DE"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9</xdr:col>
          <xdr:colOff>400050</xdr:colOff>
          <xdr:row>47</xdr:row>
          <xdr:rowOff>57150</xdr:rowOff>
        </xdr:from>
        <xdr:to>
          <xdr:col>9</xdr:col>
          <xdr:colOff>400050</xdr:colOff>
          <xdr:row>47</xdr:row>
          <xdr:rowOff>57150</xdr:rowOff>
        </xdr:to>
        <xdr:sp macro="" textlink="">
          <xdr:nvSpPr>
            <xdr:cNvPr id="24662" name="Button 86" hidden="1">
              <a:extLst>
                <a:ext uri="{63B3BB69-23CF-44E3-9099-C40C66FF867C}">
                  <a14:compatExt spid="_x0000_s24662"/>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MS Sans Serif"/>
                </a:rPr>
                <a:t>Ermittlung: </a:t>
              </a:r>
            </a:p>
            <a:p>
              <a:pPr algn="ctr" rtl="0">
                <a:defRPr sz="1000"/>
              </a:pPr>
              <a:r>
                <a:rPr lang="de-DE" sz="1000" b="0" i="0" u="none" strike="noStrike" baseline="0">
                  <a:solidFill>
                    <a:srgbClr val="000000"/>
                  </a:solidFill>
                  <a:latin typeface="MS Sans Serif"/>
                </a:rPr>
                <a:t>Mitarbeiterproduktivität</a:t>
              </a:r>
            </a:p>
            <a:p>
              <a:pPr algn="ctr" rtl="0">
                <a:defRPr sz="1000"/>
              </a:pPr>
              <a:r>
                <a:rPr lang="de-DE" sz="1000" b="0" i="0" u="none" strike="noStrike" baseline="0">
                  <a:solidFill>
                    <a:srgbClr val="000000"/>
                  </a:solidFill>
                  <a:latin typeface="MS Sans Serif"/>
                </a:rPr>
                <a:t>ausblenden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400050</xdr:colOff>
          <xdr:row>47</xdr:row>
          <xdr:rowOff>28575</xdr:rowOff>
        </xdr:from>
        <xdr:to>
          <xdr:col>9</xdr:col>
          <xdr:colOff>400050</xdr:colOff>
          <xdr:row>47</xdr:row>
          <xdr:rowOff>28575</xdr:rowOff>
        </xdr:to>
        <xdr:sp macro="" textlink="">
          <xdr:nvSpPr>
            <xdr:cNvPr id="24664" name="Button 88" hidden="1">
              <a:extLst>
                <a:ext uri="{63B3BB69-23CF-44E3-9099-C40C66FF867C}">
                  <a14:compatExt spid="_x0000_s24664"/>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MS Sans Serif"/>
                </a:rPr>
                <a:t>Ermittlung: </a:t>
              </a:r>
            </a:p>
            <a:p>
              <a:pPr algn="ctr" rtl="0">
                <a:defRPr sz="1000"/>
              </a:pPr>
              <a:r>
                <a:rPr lang="de-DE" sz="1000" b="0" i="0" u="none" strike="noStrike" baseline="0">
                  <a:solidFill>
                    <a:srgbClr val="000000"/>
                  </a:solidFill>
                  <a:latin typeface="MS Sans Serif"/>
                </a:rPr>
                <a:t>Mitarbeiterproduktivität</a:t>
              </a:r>
            </a:p>
            <a:p>
              <a:pPr algn="ctr" rtl="0">
                <a:defRPr sz="1000"/>
              </a:pPr>
              <a:r>
                <a:rPr lang="de-DE" sz="1000" b="0" i="0" u="none" strike="noStrike" baseline="0">
                  <a:solidFill>
                    <a:srgbClr val="000000"/>
                  </a:solidFill>
                  <a:latin typeface="MS Sans Serif"/>
                </a:rPr>
                <a:t>ausblenden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400050</xdr:colOff>
          <xdr:row>18</xdr:row>
          <xdr:rowOff>133350</xdr:rowOff>
        </xdr:from>
        <xdr:to>
          <xdr:col>9</xdr:col>
          <xdr:colOff>400050</xdr:colOff>
          <xdr:row>18</xdr:row>
          <xdr:rowOff>133350</xdr:rowOff>
        </xdr:to>
        <xdr:sp macro="" textlink="">
          <xdr:nvSpPr>
            <xdr:cNvPr id="24665" name="Button 89" hidden="1">
              <a:extLst>
                <a:ext uri="{63B3BB69-23CF-44E3-9099-C40C66FF867C}">
                  <a14:compatExt spid="_x0000_s24665"/>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MS Sans Serif"/>
                </a:rPr>
                <a:t>Ermittlung:</a:t>
              </a:r>
            </a:p>
            <a:p>
              <a:pPr algn="ctr" rtl="0">
                <a:defRPr sz="1000"/>
              </a:pPr>
              <a:r>
                <a:rPr lang="de-DE" sz="1000" b="0" i="0" u="none" strike="noStrike" baseline="0">
                  <a:solidFill>
                    <a:srgbClr val="000000"/>
                  </a:solidFill>
                  <a:latin typeface="MS Sans Serif"/>
                </a:rPr>
                <a:t>Mitarbeiterproduktivität</a:t>
              </a:r>
            </a:p>
            <a:p>
              <a:pPr algn="ctr" rtl="0">
                <a:defRPr sz="1000"/>
              </a:pPr>
              <a:r>
                <a:rPr lang="de-DE" sz="1000" b="0" i="0" u="none" strike="noStrike" baseline="0">
                  <a:solidFill>
                    <a:srgbClr val="000000"/>
                  </a:solidFill>
                  <a:latin typeface="MS Sans Serif"/>
                </a:rPr>
                <a:t>ausblenden</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xdr:col>
          <xdr:colOff>304800</xdr:colOff>
          <xdr:row>16</xdr:row>
          <xdr:rowOff>133350</xdr:rowOff>
        </xdr:from>
        <xdr:to>
          <xdr:col>6</xdr:col>
          <xdr:colOff>304800</xdr:colOff>
          <xdr:row>16</xdr:row>
          <xdr:rowOff>133350</xdr:rowOff>
        </xdr:to>
        <xdr:sp macro="" textlink="">
          <xdr:nvSpPr>
            <xdr:cNvPr id="25720" name="Button 120" hidden="1">
              <a:extLst>
                <a:ext uri="{63B3BB69-23CF-44E3-9099-C40C66FF867C}">
                  <a14:compatExt spid="_x0000_s2572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MS Sans Serif"/>
                </a:rPr>
                <a:t>Ermittlung:</a:t>
              </a:r>
            </a:p>
            <a:p>
              <a:pPr algn="ctr" rtl="0">
                <a:defRPr sz="1000"/>
              </a:pPr>
              <a:r>
                <a:rPr lang="de-DE" sz="1000" b="0" i="0" u="none" strike="noStrike" baseline="0">
                  <a:solidFill>
                    <a:srgbClr val="000000"/>
                  </a:solidFill>
                  <a:latin typeface="MS Sans Serif"/>
                </a:rPr>
                <a:t>Mitarbeiterproduktivität</a:t>
              </a:r>
            </a:p>
            <a:p>
              <a:pPr algn="ctr" rtl="0">
                <a:defRPr sz="1000"/>
              </a:pPr>
              <a:r>
                <a:rPr lang="de-DE" sz="1000" b="0" i="0" u="none" strike="noStrike" baseline="0">
                  <a:solidFill>
                    <a:srgbClr val="000000"/>
                  </a:solidFill>
                  <a:latin typeface="MS Sans Serif"/>
                </a:rPr>
                <a:t>ausblenden</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xdr:col>
          <xdr:colOff>228600</xdr:colOff>
          <xdr:row>16</xdr:row>
          <xdr:rowOff>38100</xdr:rowOff>
        </xdr:from>
        <xdr:to>
          <xdr:col>6</xdr:col>
          <xdr:colOff>228600</xdr:colOff>
          <xdr:row>16</xdr:row>
          <xdr:rowOff>38100</xdr:rowOff>
        </xdr:to>
        <xdr:sp macro="" textlink="">
          <xdr:nvSpPr>
            <xdr:cNvPr id="26713" name="Button 89" hidden="1">
              <a:extLst>
                <a:ext uri="{63B3BB69-23CF-44E3-9099-C40C66FF867C}">
                  <a14:compatExt spid="_x0000_s26713"/>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MS Sans Serif"/>
                </a:rPr>
                <a:t>Ermittlung:</a:t>
              </a:r>
            </a:p>
            <a:p>
              <a:pPr algn="ctr" rtl="0">
                <a:defRPr sz="1000"/>
              </a:pPr>
              <a:r>
                <a:rPr lang="de-DE" sz="1000" b="0" i="0" u="none" strike="noStrike" baseline="0">
                  <a:solidFill>
                    <a:srgbClr val="000000"/>
                  </a:solidFill>
                  <a:latin typeface="MS Sans Serif"/>
                </a:rPr>
                <a:t>Mitarbeiterproduktivität</a:t>
              </a:r>
            </a:p>
            <a:p>
              <a:pPr algn="ctr" rtl="0">
                <a:defRPr sz="1000"/>
              </a:pPr>
              <a:r>
                <a:rPr lang="de-DE" sz="1000" b="0" i="0" u="none" strike="noStrike" baseline="0">
                  <a:solidFill>
                    <a:srgbClr val="000000"/>
                  </a:solidFill>
                  <a:latin typeface="MS Sans Serif"/>
                </a:rPr>
                <a:t>ausblenden</a:t>
              </a:r>
            </a:p>
          </xdr:txBody>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Eigene%20Dateien\Excel\G&#252;ndungsplaner\alt\Gr&#252;ndungsplaner%20Oktober%202016%20Entwurf.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rnold.Ekkehard\AppData\Local\Microsoft\Windows\Temporary%20Internet%20Files\Content.IE5\BJ6SG015\Gr&#252;ndungsplaner%20Fron%206.10.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seite"/>
      <sheetName val="Bearbeitungshinweise"/>
      <sheetName val="Deckblatt"/>
      <sheetName val="Kapitalbedarf"/>
      <sheetName val="Finanzierung"/>
      <sheetName val="Zins und Tilgung"/>
      <sheetName val="Personalkosten 1. Jahr"/>
      <sheetName val="Personalkosten 2. Jahr"/>
      <sheetName val="Personalkosten 3. Jahr"/>
      <sheetName val="übrige Kosten"/>
      <sheetName val="Unternehmerlohn"/>
      <sheetName val="Umsatzplanung"/>
      <sheetName val="Rentabilität"/>
      <sheetName val="Stundenkostensatz "/>
      <sheetName val="Liquiditätsplan-1.Jahr"/>
      <sheetName val="Liquiditätsplan-2.Jahr"/>
      <sheetName val="Liquiditätsplan-3.Jahr"/>
      <sheetName val="Hilfstabell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sheetData sheetId="16" refreshError="1"/>
      <sheetData sheetId="1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seite"/>
      <sheetName val="Bearbeitungshinweise"/>
      <sheetName val="Deckblatt"/>
      <sheetName val="Kapitalbedarf"/>
      <sheetName val="Finanzierung"/>
      <sheetName val="Zins und Tilgung"/>
      <sheetName val="Personalkosten 1. Jahr"/>
      <sheetName val="Personalkosten 2. Jahr"/>
      <sheetName val="Personalkosten 3. Jahr"/>
      <sheetName val="übrige Kosten"/>
      <sheetName val="Unternehmerlohn"/>
      <sheetName val="Umsatzplanung"/>
      <sheetName val="Rentabilität"/>
      <sheetName val="Stundenkostensatz "/>
      <sheetName val="Liquiditätsplan-1.Jahr"/>
      <sheetName val="Liquiditätsplan-2.Jahr"/>
      <sheetName val="Liquiditätsplan-3.Jahr"/>
      <sheetName val="Hilfstabelle"/>
    </sheetNames>
    <sheetDataSet>
      <sheetData sheetId="0"/>
      <sheetData sheetId="1"/>
      <sheetData sheetId="2"/>
      <sheetData sheetId="3"/>
      <sheetData sheetId="4"/>
      <sheetData sheetId="5"/>
      <sheetData sheetId="6"/>
      <sheetData sheetId="7">
        <row r="1">
          <cell r="K1">
            <v>43024</v>
          </cell>
        </row>
      </sheetData>
      <sheetData sheetId="8"/>
      <sheetData sheetId="9"/>
      <sheetData sheetId="10">
        <row r="6">
          <cell r="D6" t="str">
            <v>EUR</v>
          </cell>
        </row>
      </sheetData>
      <sheetData sheetId="11"/>
      <sheetData sheetId="12">
        <row r="8">
          <cell r="A8" t="str">
            <v>Bereich 1</v>
          </cell>
        </row>
        <row r="13">
          <cell r="C13">
            <v>26000</v>
          </cell>
        </row>
      </sheetData>
      <sheetData sheetId="13"/>
      <sheetData sheetId="14"/>
      <sheetData sheetId="15"/>
      <sheetData sheetId="16"/>
      <sheetData sheetId="17"/>
    </sheetDataSet>
  </externalBook>
</externalLink>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1.xml"/><Relationship Id="rId5" Type="http://schemas.openxmlformats.org/officeDocument/2006/relationships/image" Target="../media/image1.emf"/><Relationship Id="rId4" Type="http://schemas.openxmlformats.org/officeDocument/2006/relationships/control" Target="../activeX/activeX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1.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2.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3.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4.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5.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6.v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7" Type="http://schemas.openxmlformats.org/officeDocument/2006/relationships/comments" Target="../comments5.xml"/><Relationship Id="rId2" Type="http://schemas.openxmlformats.org/officeDocument/2006/relationships/drawing" Target="../drawings/drawing3.xml"/><Relationship Id="rId1" Type="http://schemas.openxmlformats.org/officeDocument/2006/relationships/printerSettings" Target="../printerSettings/printerSettings7.bin"/><Relationship Id="rId6" Type="http://schemas.openxmlformats.org/officeDocument/2006/relationships/ctrlProp" Target="../ctrlProps/ctrlProp5.xml"/><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8.bin"/><Relationship Id="rId5" Type="http://schemas.openxmlformats.org/officeDocument/2006/relationships/comments" Target="../comments6.xml"/><Relationship Id="rId4" Type="http://schemas.openxmlformats.org/officeDocument/2006/relationships/ctrlProp" Target="../ctrlProps/ctrlProp6.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9.bin"/><Relationship Id="rId5" Type="http://schemas.openxmlformats.org/officeDocument/2006/relationships/comments" Target="../comments7.xml"/><Relationship Id="rId4" Type="http://schemas.openxmlformats.org/officeDocument/2006/relationships/ctrlProp" Target="../ctrlProps/ctrlProp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dimension ref="A1:O74"/>
  <sheetViews>
    <sheetView showGridLines="0" tabSelected="1" zoomScale="62" zoomScaleNormal="62" zoomScaleSheetLayoutView="100" workbookViewId="0">
      <selection activeCell="C7" sqref="C7:E7"/>
    </sheetView>
  </sheetViews>
  <sheetFormatPr baseColWidth="10" defaultColWidth="11.42578125" defaultRowHeight="12.75"/>
  <cols>
    <col min="1" max="1" width="14.5703125" style="24" customWidth="1"/>
    <col min="2" max="2" width="24.5703125" style="24" customWidth="1"/>
    <col min="3" max="3" width="16" style="24" customWidth="1"/>
    <col min="4" max="4" width="6.5703125" style="24" customWidth="1"/>
    <col min="5" max="5" width="21" style="24" customWidth="1"/>
    <col min="6" max="6" width="5.28515625" style="24" customWidth="1"/>
    <col min="7" max="7" width="18.140625" style="24" customWidth="1"/>
    <col min="8" max="8" width="7.140625" style="24" customWidth="1"/>
    <col min="9" max="9" width="7.5703125" style="24" customWidth="1"/>
    <col min="10" max="10" width="22.5703125" style="24" customWidth="1"/>
    <col min="11" max="11" width="7.85546875" style="24" customWidth="1"/>
    <col min="12" max="16384" width="11.42578125" style="24"/>
  </cols>
  <sheetData>
    <row r="1" spans="1:15">
      <c r="A1" s="1010"/>
      <c r="B1" s="126"/>
      <c r="C1" s="126"/>
      <c r="D1" s="126"/>
      <c r="E1" s="126"/>
      <c r="F1" s="126"/>
      <c r="G1" s="126"/>
      <c r="H1" s="126"/>
      <c r="I1" s="126"/>
      <c r="J1" s="126"/>
      <c r="K1" s="126"/>
      <c r="L1" s="126"/>
      <c r="M1" s="126"/>
      <c r="N1" s="126"/>
      <c r="O1" s="126"/>
    </row>
    <row r="2" spans="1:15" ht="17.25">
      <c r="A2" s="127"/>
      <c r="B2" s="126"/>
      <c r="C2" s="126"/>
      <c r="D2" s="126"/>
      <c r="E2" s="126"/>
      <c r="F2" s="126"/>
      <c r="G2" s="126"/>
      <c r="H2" s="126"/>
      <c r="I2" s="126"/>
      <c r="J2" s="126"/>
      <c r="K2" s="126"/>
      <c r="L2" s="126"/>
      <c r="M2" s="126"/>
      <c r="N2" s="126"/>
      <c r="O2" s="126"/>
    </row>
    <row r="3" spans="1:15">
      <c r="A3" s="126"/>
      <c r="B3" s="126"/>
      <c r="C3" s="126"/>
      <c r="D3" s="126"/>
      <c r="E3" s="126"/>
      <c r="F3" s="126"/>
      <c r="G3" s="126"/>
      <c r="H3" s="126"/>
      <c r="I3" s="126"/>
      <c r="J3" s="126"/>
      <c r="K3" s="126"/>
      <c r="L3" s="126"/>
      <c r="M3" s="126"/>
      <c r="N3" s="126"/>
      <c r="O3" s="126"/>
    </row>
    <row r="4" spans="1:15">
      <c r="A4" s="126"/>
      <c r="B4" s="126"/>
      <c r="C4" s="126"/>
      <c r="D4" s="126"/>
      <c r="E4" s="126"/>
      <c r="F4" s="126"/>
      <c r="G4" s="126"/>
      <c r="H4" s="126"/>
      <c r="I4" s="126"/>
      <c r="J4" s="126"/>
      <c r="K4" s="126"/>
      <c r="L4" s="126"/>
      <c r="M4" s="126"/>
      <c r="N4" s="126"/>
      <c r="O4" s="126"/>
    </row>
    <row r="5" spans="1:15">
      <c r="A5" s="126"/>
      <c r="B5" s="126"/>
      <c r="C5" s="126"/>
      <c r="D5" s="126"/>
      <c r="E5" s="126"/>
      <c r="F5" s="126"/>
      <c r="G5" s="126"/>
      <c r="H5" s="126"/>
      <c r="I5" s="126"/>
      <c r="J5" s="126"/>
      <c r="K5" s="126"/>
      <c r="L5" s="126"/>
      <c r="M5" s="126"/>
      <c r="N5" s="126"/>
      <c r="O5" s="126"/>
    </row>
    <row r="6" spans="1:15" s="73" customFormat="1" ht="18">
      <c r="A6" s="128" t="s">
        <v>173</v>
      </c>
      <c r="B6" s="129"/>
      <c r="C6" s="129"/>
      <c r="D6" s="129"/>
      <c r="E6" s="129"/>
      <c r="F6" s="129"/>
      <c r="G6" s="129"/>
      <c r="H6" s="129"/>
      <c r="I6" s="129"/>
      <c r="J6" s="129"/>
      <c r="K6" s="129"/>
      <c r="L6" s="129"/>
      <c r="M6" s="129"/>
      <c r="N6" s="129"/>
      <c r="O6" s="129"/>
    </row>
    <row r="7" spans="1:15" s="73" customFormat="1" ht="18">
      <c r="A7" s="129" t="s">
        <v>328</v>
      </c>
      <c r="B7" s="129"/>
      <c r="C7" s="1108"/>
      <c r="D7" s="1108"/>
      <c r="E7" s="1108"/>
      <c r="F7" s="130" t="s">
        <v>374</v>
      </c>
      <c r="G7" s="129"/>
      <c r="H7" s="129"/>
      <c r="I7" s="129"/>
      <c r="J7" s="129"/>
      <c r="K7" s="129"/>
      <c r="L7" s="129"/>
      <c r="M7" s="129"/>
      <c r="N7" s="129"/>
      <c r="O7" s="129"/>
    </row>
    <row r="8" spans="1:15" s="73" customFormat="1" ht="18">
      <c r="A8" s="129" t="s">
        <v>329</v>
      </c>
      <c r="B8" s="129"/>
      <c r="C8" s="1101"/>
      <c r="D8" s="1101"/>
      <c r="E8" s="1101"/>
      <c r="F8" s="129"/>
      <c r="G8" s="129"/>
      <c r="H8" s="129"/>
      <c r="I8" s="129"/>
      <c r="J8" s="129"/>
      <c r="K8" s="129"/>
      <c r="L8" s="129"/>
      <c r="M8" s="129"/>
      <c r="N8" s="129"/>
      <c r="O8" s="129"/>
    </row>
    <row r="9" spans="1:15" s="73" customFormat="1" ht="18">
      <c r="A9" s="129" t="s">
        <v>330</v>
      </c>
      <c r="B9" s="129"/>
      <c r="C9" s="1101"/>
      <c r="D9" s="1101"/>
      <c r="E9" s="1101"/>
      <c r="F9" s="129"/>
      <c r="G9" s="1103" t="s">
        <v>517</v>
      </c>
      <c r="H9" s="1104"/>
      <c r="I9" s="129"/>
      <c r="J9" s="129"/>
      <c r="K9" s="129"/>
      <c r="L9" s="129"/>
      <c r="M9" s="129"/>
      <c r="N9" s="129"/>
      <c r="O9" s="129"/>
    </row>
    <row r="10" spans="1:15" s="73" customFormat="1" ht="18">
      <c r="A10" s="129" t="s">
        <v>331</v>
      </c>
      <c r="B10" s="129"/>
      <c r="C10" s="1101"/>
      <c r="D10" s="1101"/>
      <c r="E10" s="1101"/>
      <c r="F10" s="129"/>
      <c r="G10" s="129"/>
      <c r="H10" s="129"/>
      <c r="I10" s="129"/>
      <c r="J10" s="129"/>
      <c r="K10" s="129"/>
      <c r="L10" s="129"/>
      <c r="M10" s="129"/>
      <c r="N10" s="129"/>
      <c r="O10" s="129"/>
    </row>
    <row r="11" spans="1:15" s="73" customFormat="1" ht="18">
      <c r="A11" s="129" t="s">
        <v>332</v>
      </c>
      <c r="B11" s="129"/>
      <c r="C11" s="1100"/>
      <c r="D11" s="1100"/>
      <c r="E11" s="1100"/>
      <c r="F11" s="129"/>
      <c r="G11" s="1103" t="s">
        <v>518</v>
      </c>
      <c r="H11" s="1104"/>
      <c r="I11" s="129"/>
      <c r="J11" s="129"/>
      <c r="K11" s="129"/>
      <c r="L11" s="129"/>
      <c r="M11" s="129"/>
      <c r="N11" s="129"/>
      <c r="O11" s="129"/>
    </row>
    <row r="12" spans="1:15" s="73" customFormat="1" ht="19.5">
      <c r="A12" s="129" t="s">
        <v>439</v>
      </c>
      <c r="B12" s="1010"/>
      <c r="C12" s="1109"/>
      <c r="D12" s="1109"/>
      <c r="E12" s="1109"/>
      <c r="F12" s="129"/>
      <c r="G12" s="129"/>
      <c r="H12" s="129"/>
      <c r="I12" s="129"/>
      <c r="J12" s="129"/>
      <c r="K12" s="129"/>
      <c r="L12" s="129"/>
      <c r="M12" s="129"/>
      <c r="N12" s="129"/>
      <c r="O12" s="129"/>
    </row>
    <row r="13" spans="1:15" s="73" customFormat="1" ht="15" customHeight="1">
      <c r="A13" s="129" t="s">
        <v>333</v>
      </c>
      <c r="B13" s="129"/>
      <c r="C13" s="1101"/>
      <c r="D13" s="1101"/>
      <c r="E13" s="1101"/>
      <c r="F13" s="129"/>
      <c r="G13" s="129"/>
      <c r="H13" s="129"/>
      <c r="I13" s="129"/>
      <c r="J13" s="129"/>
      <c r="K13" s="129"/>
      <c r="L13" s="129"/>
      <c r="M13" s="129"/>
      <c r="N13" s="129"/>
      <c r="O13" s="129"/>
    </row>
    <row r="14" spans="1:15" s="73" customFormat="1" ht="20.25" customHeight="1">
      <c r="A14" s="129" t="s">
        <v>389</v>
      </c>
      <c r="B14" s="129"/>
      <c r="C14" s="1101"/>
      <c r="D14" s="1101"/>
      <c r="E14" s="1101"/>
      <c r="F14" s="129"/>
      <c r="G14" s="129"/>
      <c r="H14" s="129"/>
      <c r="I14" s="129"/>
      <c r="J14" s="129"/>
      <c r="K14" s="129"/>
      <c r="L14" s="129"/>
      <c r="M14" s="129"/>
      <c r="N14" s="129"/>
      <c r="O14" s="129"/>
    </row>
    <row r="15" spans="1:15" s="73" customFormat="1" ht="18.75" customHeight="1">
      <c r="A15" s="132" t="s">
        <v>334</v>
      </c>
      <c r="B15" s="129"/>
      <c r="C15" s="131"/>
      <c r="D15" s="131"/>
      <c r="E15" s="131"/>
      <c r="F15" s="129"/>
      <c r="G15" s="129"/>
      <c r="H15" s="129"/>
      <c r="I15" s="129"/>
      <c r="J15" s="129"/>
      <c r="K15" s="129"/>
      <c r="L15" s="129"/>
      <c r="M15" s="129"/>
      <c r="N15" s="129"/>
      <c r="O15" s="129"/>
    </row>
    <row r="16" spans="1:15" s="73" customFormat="1" ht="17.25" customHeight="1">
      <c r="A16" s="129" t="s">
        <v>335</v>
      </c>
      <c r="B16" s="129"/>
      <c r="C16" s="129"/>
      <c r="D16" s="1099">
        <v>43678</v>
      </c>
      <c r="E16" s="1099"/>
      <c r="F16" s="129"/>
      <c r="G16" s="129"/>
      <c r="H16" s="129"/>
      <c r="I16" s="129"/>
      <c r="J16" s="129"/>
      <c r="K16" s="129"/>
      <c r="L16" s="129"/>
      <c r="M16" s="129"/>
      <c r="N16" s="129"/>
      <c r="O16" s="129"/>
    </row>
    <row r="17" spans="1:15">
      <c r="A17" s="126"/>
      <c r="B17" s="126"/>
      <c r="C17" s="126"/>
      <c r="D17" s="126"/>
      <c r="E17" s="126"/>
      <c r="F17" s="126"/>
      <c r="G17" s="126"/>
      <c r="H17" s="126"/>
      <c r="I17" s="126"/>
      <c r="J17" s="141"/>
      <c r="K17" s="141"/>
      <c r="L17" s="126"/>
      <c r="M17" s="126"/>
      <c r="N17" s="126"/>
      <c r="O17" s="126"/>
    </row>
    <row r="18" spans="1:15">
      <c r="A18" s="126"/>
      <c r="B18" s="126"/>
      <c r="C18" s="126"/>
      <c r="D18" s="126"/>
      <c r="E18" s="126"/>
      <c r="F18" s="126"/>
      <c r="G18" s="126"/>
      <c r="H18" s="126"/>
      <c r="I18" s="126"/>
      <c r="J18" s="126"/>
      <c r="K18" s="126"/>
      <c r="L18" s="126"/>
      <c r="M18" s="126"/>
      <c r="N18" s="126"/>
      <c r="O18" s="126"/>
    </row>
    <row r="19" spans="1:15">
      <c r="A19" s="126"/>
      <c r="B19" s="126"/>
      <c r="C19" s="126"/>
      <c r="D19" s="126"/>
      <c r="E19" s="126"/>
      <c r="F19" s="126"/>
      <c r="G19" s="126"/>
      <c r="H19" s="126"/>
      <c r="I19" s="126"/>
      <c r="J19" s="126"/>
      <c r="K19" s="126"/>
      <c r="L19" s="126"/>
      <c r="M19" s="126"/>
      <c r="N19" s="126"/>
      <c r="O19" s="126"/>
    </row>
    <row r="20" spans="1:15" ht="15.75">
      <c r="A20" s="133" t="s">
        <v>46</v>
      </c>
      <c r="B20" s="126"/>
      <c r="C20" s="126"/>
      <c r="D20" s="126"/>
      <c r="E20" s="126"/>
      <c r="F20" s="126"/>
      <c r="G20" s="126"/>
      <c r="H20" s="126"/>
      <c r="I20" s="126"/>
      <c r="J20" s="126"/>
      <c r="K20" s="126"/>
      <c r="L20" s="126"/>
      <c r="M20" s="126"/>
      <c r="N20" s="126"/>
      <c r="O20" s="126"/>
    </row>
    <row r="21" spans="1:15">
      <c r="A21" s="126"/>
      <c r="B21" s="126"/>
      <c r="C21" s="126"/>
      <c r="D21" s="126"/>
      <c r="E21" s="126"/>
      <c r="F21" s="126"/>
      <c r="G21" s="126"/>
      <c r="H21" s="126"/>
      <c r="I21" s="126"/>
      <c r="J21" s="126"/>
      <c r="K21" s="126"/>
      <c r="L21" s="126"/>
      <c r="M21" s="126"/>
      <c r="N21" s="126"/>
      <c r="O21" s="126"/>
    </row>
    <row r="22" spans="1:15" ht="15.75">
      <c r="A22" s="111"/>
      <c r="B22" s="134"/>
      <c r="C22" s="134"/>
      <c r="D22" s="1102" t="s">
        <v>336</v>
      </c>
      <c r="E22" s="1102"/>
      <c r="F22" s="1102"/>
      <c r="G22" s="1102"/>
      <c r="H22" s="1102"/>
      <c r="I22" s="1008"/>
      <c r="J22" s="1008"/>
      <c r="K22" s="1009"/>
      <c r="L22" s="126"/>
      <c r="M22" s="126"/>
      <c r="N22" s="126"/>
      <c r="O22" s="126"/>
    </row>
    <row r="23" spans="1:15">
      <c r="A23" s="1005" t="s">
        <v>274</v>
      </c>
      <c r="B23" s="1006"/>
      <c r="C23" s="1007"/>
      <c r="D23" s="1097" t="s">
        <v>275</v>
      </c>
      <c r="E23" s="1097"/>
      <c r="F23" s="1097"/>
      <c r="G23" s="1097"/>
      <c r="H23" s="1097"/>
      <c r="I23" s="1096" t="s">
        <v>276</v>
      </c>
      <c r="J23" s="1097"/>
      <c r="K23" s="1098"/>
      <c r="L23" s="126"/>
      <c r="M23" s="126"/>
      <c r="N23" s="126"/>
      <c r="O23" s="126"/>
    </row>
    <row r="24" spans="1:15">
      <c r="A24" s="1013"/>
      <c r="B24" s="1014"/>
      <c r="C24" s="1015"/>
      <c r="D24" s="1016"/>
      <c r="E24" s="1014"/>
      <c r="F24" s="1014"/>
      <c r="G24" s="1014"/>
      <c r="H24" s="1014"/>
      <c r="I24" s="1017"/>
      <c r="J24" s="1018"/>
      <c r="K24" s="1019"/>
      <c r="L24" s="126"/>
      <c r="M24" s="126"/>
      <c r="N24" s="126"/>
      <c r="O24" s="126"/>
    </row>
    <row r="25" spans="1:15">
      <c r="A25" s="1013"/>
      <c r="B25" s="1014"/>
      <c r="C25" s="1015"/>
      <c r="D25" s="1020"/>
      <c r="E25" s="1070" t="s">
        <v>506</v>
      </c>
      <c r="F25" s="1021"/>
      <c r="G25" s="1070" t="s">
        <v>510</v>
      </c>
      <c r="H25" s="1021"/>
      <c r="I25" s="1022"/>
      <c r="J25" s="1072" t="s">
        <v>512</v>
      </c>
      <c r="K25" s="1023"/>
      <c r="L25" s="126"/>
      <c r="M25" s="126"/>
      <c r="N25" s="126"/>
      <c r="O25" s="126"/>
    </row>
    <row r="26" spans="1:15">
      <c r="A26" s="1013"/>
      <c r="B26" s="1024" t="s">
        <v>503</v>
      </c>
      <c r="C26" s="1015"/>
      <c r="D26" s="1020"/>
      <c r="E26" s="1025"/>
      <c r="F26" s="1021"/>
      <c r="G26" s="1021"/>
      <c r="H26" s="1021"/>
      <c r="I26" s="1022"/>
      <c r="J26" s="1026"/>
      <c r="K26" s="1023"/>
      <c r="L26" s="126"/>
      <c r="M26" s="126"/>
      <c r="N26" s="126"/>
      <c r="O26" s="126"/>
    </row>
    <row r="27" spans="1:15">
      <c r="A27" s="1013"/>
      <c r="B27" s="1027"/>
      <c r="C27" s="1015"/>
      <c r="D27" s="1020"/>
      <c r="E27" s="1070" t="s">
        <v>507</v>
      </c>
      <c r="F27" s="1021"/>
      <c r="G27" s="1021"/>
      <c r="H27" s="1021"/>
      <c r="I27" s="1022"/>
      <c r="J27" s="1072" t="s">
        <v>513</v>
      </c>
      <c r="K27" s="1023"/>
      <c r="L27" s="126"/>
      <c r="M27" s="126"/>
      <c r="N27" s="126"/>
      <c r="O27" s="126"/>
    </row>
    <row r="28" spans="1:15">
      <c r="A28" s="1013"/>
      <c r="B28" s="1024" t="s">
        <v>504</v>
      </c>
      <c r="C28" s="1015"/>
      <c r="D28" s="1020"/>
      <c r="E28" s="1025"/>
      <c r="F28" s="1021"/>
      <c r="G28" s="1021"/>
      <c r="H28" s="1021"/>
      <c r="I28" s="1022"/>
      <c r="J28" s="1028"/>
      <c r="K28" s="1023"/>
      <c r="L28" s="126"/>
      <c r="M28" s="126"/>
      <c r="N28" s="126"/>
      <c r="O28" s="126"/>
    </row>
    <row r="29" spans="1:15">
      <c r="A29" s="1013"/>
      <c r="B29" s="1027"/>
      <c r="C29" s="1015"/>
      <c r="D29" s="1020"/>
      <c r="E29" s="1070" t="s">
        <v>508</v>
      </c>
      <c r="F29" s="1021"/>
      <c r="G29" s="1070" t="s">
        <v>511</v>
      </c>
      <c r="H29" s="1021"/>
      <c r="I29" s="1022"/>
      <c r="J29" s="1072" t="s">
        <v>514</v>
      </c>
      <c r="K29" s="1023"/>
      <c r="L29" s="126"/>
      <c r="M29" s="126"/>
      <c r="N29" s="126"/>
      <c r="O29" s="126"/>
    </row>
    <row r="30" spans="1:15" ht="18.75" customHeight="1">
      <c r="A30" s="1013"/>
      <c r="B30" s="1024" t="s">
        <v>505</v>
      </c>
      <c r="C30" s="1015"/>
      <c r="D30" s="1020"/>
      <c r="E30" s="1025"/>
      <c r="F30" s="1021"/>
      <c r="G30" s="1021"/>
      <c r="H30" s="1021"/>
      <c r="I30" s="1022"/>
      <c r="J30" s="1028"/>
      <c r="K30" s="1023"/>
      <c r="L30" s="126"/>
      <c r="M30" s="126"/>
      <c r="N30" s="126"/>
      <c r="O30" s="126"/>
    </row>
    <row r="31" spans="1:15">
      <c r="A31" s="1013"/>
      <c r="B31" s="1014"/>
      <c r="C31" s="1015"/>
      <c r="D31" s="1020"/>
      <c r="E31" s="1070" t="s">
        <v>509</v>
      </c>
      <c r="F31" s="1021"/>
      <c r="G31" s="1021"/>
      <c r="H31" s="1021"/>
      <c r="I31" s="1029"/>
      <c r="J31" s="1026"/>
      <c r="K31" s="1030"/>
      <c r="L31" s="126"/>
      <c r="M31" s="126"/>
      <c r="N31" s="126"/>
      <c r="O31" s="126"/>
    </row>
    <row r="32" spans="1:15">
      <c r="A32" s="1031"/>
      <c r="B32" s="1032"/>
      <c r="C32" s="1033"/>
      <c r="D32" s="1034"/>
      <c r="E32" s="1034"/>
      <c r="F32" s="1034"/>
      <c r="G32" s="1034"/>
      <c r="H32" s="1034"/>
      <c r="I32" s="1035"/>
      <c r="J32" s="1036"/>
      <c r="K32" s="1037"/>
      <c r="L32" s="126"/>
      <c r="M32" s="126"/>
      <c r="N32" s="126"/>
      <c r="O32" s="126"/>
    </row>
    <row r="33" spans="1:15">
      <c r="A33" s="1038"/>
      <c r="B33" s="1038"/>
      <c r="C33" s="1038"/>
      <c r="D33" s="1105" t="s">
        <v>501</v>
      </c>
      <c r="E33" s="1106"/>
      <c r="F33" s="1106"/>
      <c r="G33" s="1106"/>
      <c r="H33" s="1107"/>
      <c r="I33" s="1039"/>
      <c r="J33" s="1039"/>
      <c r="K33" s="1038"/>
      <c r="L33" s="126"/>
      <c r="M33" s="126"/>
      <c r="N33" s="126"/>
      <c r="O33" s="126"/>
    </row>
    <row r="34" spans="1:15">
      <c r="A34" s="1040"/>
      <c r="B34" s="1040"/>
      <c r="C34" s="1041"/>
      <c r="D34" s="1042"/>
      <c r="E34" s="1021"/>
      <c r="F34" s="1021"/>
      <c r="G34" s="1021"/>
      <c r="H34" s="1043"/>
      <c r="I34" s="1039"/>
      <c r="J34" s="1039"/>
      <c r="K34" s="1038"/>
      <c r="L34" s="126"/>
      <c r="M34" s="126"/>
      <c r="N34" s="126"/>
      <c r="O34" s="126"/>
    </row>
    <row r="35" spans="1:15">
      <c r="A35" s="1044" t="s">
        <v>366</v>
      </c>
      <c r="B35" s="1045"/>
      <c r="C35" s="1046"/>
      <c r="D35" s="1047"/>
      <c r="E35" s="1071" t="s">
        <v>515</v>
      </c>
      <c r="F35" s="1021"/>
      <c r="G35" s="1071" t="s">
        <v>516</v>
      </c>
      <c r="H35" s="1048"/>
      <c r="I35" s="1039"/>
      <c r="J35" s="1039"/>
      <c r="K35" s="1038"/>
      <c r="L35" s="126"/>
      <c r="M35" s="126"/>
      <c r="N35" s="126"/>
      <c r="O35" s="126"/>
    </row>
    <row r="36" spans="1:15">
      <c r="A36" s="1044"/>
      <c r="B36" s="1045"/>
      <c r="C36" s="1046"/>
      <c r="D36" s="1049"/>
      <c r="E36" s="1014"/>
      <c r="F36" s="1014"/>
      <c r="G36" s="1014"/>
      <c r="H36" s="1015"/>
      <c r="I36" s="1038"/>
      <c r="J36" s="1038"/>
      <c r="K36" s="1038"/>
      <c r="L36" s="126"/>
      <c r="M36" s="126"/>
      <c r="N36" s="126"/>
      <c r="O36" s="126"/>
    </row>
    <row r="37" spans="1:15">
      <c r="A37" s="1045"/>
      <c r="B37" s="1045"/>
      <c r="C37" s="1050"/>
      <c r="D37" s="1051"/>
      <c r="E37" s="1032"/>
      <c r="F37" s="1032"/>
      <c r="G37" s="1032"/>
      <c r="H37" s="1033"/>
      <c r="I37" s="1038"/>
      <c r="J37" s="1038"/>
      <c r="K37" s="1038"/>
      <c r="L37" s="126"/>
      <c r="M37" s="126"/>
      <c r="N37" s="126"/>
      <c r="O37" s="126"/>
    </row>
    <row r="38" spans="1:15" ht="15">
      <c r="A38" s="945" t="s">
        <v>366</v>
      </c>
      <c r="B38" s="139">
        <v>1</v>
      </c>
      <c r="C38" s="138"/>
      <c r="D38" s="137"/>
      <c r="E38" s="126"/>
      <c r="F38" s="126"/>
      <c r="G38" s="126"/>
      <c r="H38" s="126"/>
      <c r="I38" s="126"/>
      <c r="J38" s="126"/>
      <c r="K38" s="126"/>
      <c r="L38" s="126"/>
      <c r="M38" s="126"/>
      <c r="N38" s="126"/>
      <c r="O38" s="126"/>
    </row>
    <row r="39" spans="1:15" ht="15">
      <c r="A39" s="945" t="s">
        <v>377</v>
      </c>
      <c r="B39" s="139">
        <v>2</v>
      </c>
      <c r="C39" s="138"/>
      <c r="D39" s="137"/>
      <c r="E39" s="126"/>
      <c r="F39" s="126"/>
      <c r="G39" s="126"/>
      <c r="H39" s="126"/>
      <c r="I39" s="126"/>
      <c r="J39" s="126"/>
      <c r="K39" s="126"/>
      <c r="L39" s="126"/>
      <c r="M39" s="126"/>
      <c r="N39" s="126"/>
      <c r="O39" s="126"/>
    </row>
    <row r="40" spans="1:15" ht="15">
      <c r="A40" s="945" t="s">
        <v>376</v>
      </c>
      <c r="B40" s="139">
        <v>3</v>
      </c>
      <c r="C40" s="138"/>
      <c r="D40" s="137"/>
      <c r="E40" s="126"/>
      <c r="F40" s="126"/>
      <c r="G40" s="126"/>
      <c r="H40" s="126"/>
      <c r="I40" s="126"/>
      <c r="J40" s="126"/>
      <c r="K40" s="126"/>
      <c r="L40" s="126"/>
      <c r="M40" s="126"/>
      <c r="N40" s="126"/>
      <c r="O40" s="126"/>
    </row>
    <row r="41" spans="1:15" ht="15">
      <c r="A41" s="945" t="s">
        <v>367</v>
      </c>
      <c r="B41" s="139">
        <v>4</v>
      </c>
      <c r="C41" s="138"/>
      <c r="D41" s="137"/>
      <c r="E41" s="126"/>
      <c r="F41" s="126"/>
      <c r="G41" s="126"/>
      <c r="H41" s="126"/>
      <c r="I41" s="126"/>
      <c r="J41" s="126"/>
      <c r="K41" s="126"/>
      <c r="L41" s="126"/>
      <c r="M41" s="126"/>
      <c r="N41" s="126"/>
      <c r="O41" s="126"/>
    </row>
    <row r="42" spans="1:15" ht="15">
      <c r="A42" s="945" t="s">
        <v>368</v>
      </c>
      <c r="B42" s="139">
        <v>5</v>
      </c>
      <c r="C42" s="138"/>
      <c r="D42" s="137"/>
      <c r="E42" s="126"/>
      <c r="F42" s="126"/>
      <c r="G42" s="126"/>
      <c r="H42" s="126"/>
      <c r="I42" s="126"/>
      <c r="J42" s="126"/>
      <c r="K42" s="126"/>
      <c r="L42" s="126"/>
      <c r="M42" s="126"/>
      <c r="N42" s="126"/>
      <c r="O42" s="126"/>
    </row>
    <row r="43" spans="1:15" ht="15">
      <c r="A43" s="945" t="s">
        <v>369</v>
      </c>
      <c r="B43" s="139">
        <v>6</v>
      </c>
      <c r="C43" s="138"/>
      <c r="D43" s="137"/>
      <c r="E43" s="126"/>
      <c r="F43" s="126"/>
      <c r="G43" s="126"/>
      <c r="H43" s="126"/>
      <c r="I43" s="126"/>
      <c r="J43" s="126"/>
      <c r="K43" s="126"/>
      <c r="L43" s="126"/>
      <c r="M43" s="126"/>
      <c r="N43" s="126"/>
      <c r="O43" s="126"/>
    </row>
    <row r="44" spans="1:15" ht="15">
      <c r="A44" s="945" t="s">
        <v>370</v>
      </c>
      <c r="B44" s="139">
        <v>7</v>
      </c>
      <c r="C44" s="138"/>
      <c r="D44" s="137"/>
      <c r="E44" s="126"/>
      <c r="F44" s="126"/>
      <c r="G44" s="126"/>
      <c r="H44" s="126"/>
      <c r="I44" s="126"/>
      <c r="J44" s="126"/>
      <c r="K44" s="126"/>
      <c r="L44" s="126"/>
      <c r="M44" s="126"/>
      <c r="N44" s="126"/>
      <c r="O44" s="126"/>
    </row>
    <row r="45" spans="1:15" ht="15">
      <c r="A45" s="945" t="s">
        <v>371</v>
      </c>
      <c r="B45" s="139">
        <v>8</v>
      </c>
      <c r="C45" s="138"/>
      <c r="D45" s="137"/>
      <c r="E45" s="126"/>
      <c r="F45" s="126"/>
      <c r="G45" s="126"/>
      <c r="H45" s="126"/>
      <c r="I45" s="126"/>
      <c r="J45" s="126"/>
      <c r="K45" s="126"/>
      <c r="L45" s="126"/>
      <c r="M45" s="126"/>
      <c r="N45" s="126"/>
      <c r="O45" s="126"/>
    </row>
    <row r="46" spans="1:15" ht="15">
      <c r="A46" s="945" t="s">
        <v>372</v>
      </c>
      <c r="B46" s="139">
        <v>9</v>
      </c>
      <c r="C46" s="138"/>
      <c r="D46" s="137"/>
      <c r="E46" s="126"/>
      <c r="F46" s="126"/>
      <c r="G46" s="126"/>
      <c r="H46" s="126"/>
      <c r="I46" s="126"/>
      <c r="J46" s="126"/>
      <c r="K46" s="126"/>
      <c r="L46" s="126"/>
      <c r="M46" s="126"/>
      <c r="N46" s="126"/>
      <c r="O46" s="126"/>
    </row>
    <row r="47" spans="1:15" ht="15.75">
      <c r="A47" s="946" t="s">
        <v>451</v>
      </c>
      <c r="B47" s="139">
        <v>10</v>
      </c>
      <c r="C47" s="138"/>
      <c r="D47" s="137"/>
      <c r="E47" s="126"/>
      <c r="F47" s="126"/>
      <c r="G47" s="126"/>
      <c r="H47" s="126"/>
      <c r="I47" s="126"/>
      <c r="J47" s="126"/>
      <c r="K47" s="126"/>
      <c r="L47" s="126"/>
      <c r="M47" s="126"/>
      <c r="N47" s="126"/>
      <c r="O47" s="126"/>
    </row>
    <row r="48" spans="1:15" ht="15">
      <c r="A48" s="947"/>
      <c r="B48" s="139"/>
      <c r="C48" s="137"/>
      <c r="D48" s="137"/>
      <c r="E48" s="126"/>
      <c r="F48" s="126"/>
      <c r="G48" s="126"/>
      <c r="H48" s="126"/>
      <c r="I48" s="126"/>
      <c r="J48" s="126"/>
      <c r="K48" s="126"/>
      <c r="L48" s="126"/>
      <c r="M48" s="126"/>
      <c r="N48" s="126"/>
      <c r="O48" s="126"/>
    </row>
    <row r="49" spans="1:15">
      <c r="A49" s="948">
        <v>1</v>
      </c>
      <c r="B49" s="139"/>
      <c r="C49" s="126"/>
      <c r="D49" s="126"/>
      <c r="E49" s="126"/>
      <c r="F49" s="126"/>
      <c r="G49" s="126"/>
      <c r="H49" s="126"/>
      <c r="I49" s="126"/>
      <c r="J49" s="126"/>
      <c r="K49" s="126"/>
      <c r="L49" s="126"/>
      <c r="M49" s="126"/>
      <c r="N49" s="126"/>
      <c r="O49" s="126"/>
    </row>
    <row r="50" spans="1:15">
      <c r="A50" s="943"/>
      <c r="B50" s="942"/>
      <c r="C50" s="126"/>
      <c r="D50" s="126"/>
      <c r="E50" s="126"/>
      <c r="F50" s="126"/>
      <c r="G50" s="126"/>
      <c r="H50" s="126"/>
      <c r="I50" s="126"/>
      <c r="J50" s="126"/>
      <c r="K50" s="126"/>
      <c r="L50" s="126"/>
      <c r="M50" s="126"/>
      <c r="N50" s="126"/>
      <c r="O50" s="126"/>
    </row>
    <row r="51" spans="1:15">
      <c r="A51" s="126"/>
      <c r="B51" s="139"/>
      <c r="C51" s="126"/>
      <c r="D51" s="126"/>
      <c r="E51" s="126"/>
      <c r="F51" s="126"/>
      <c r="G51" s="126"/>
      <c r="H51" s="126"/>
      <c r="I51" s="126"/>
      <c r="J51" s="126"/>
      <c r="K51" s="126"/>
      <c r="L51" s="126"/>
      <c r="M51" s="126"/>
      <c r="N51" s="126"/>
      <c r="O51" s="126"/>
    </row>
    <row r="52" spans="1:15">
      <c r="A52" s="126"/>
      <c r="B52" s="126"/>
      <c r="C52" s="126"/>
      <c r="D52" s="126"/>
      <c r="E52" s="126"/>
      <c r="F52" s="126"/>
      <c r="G52" s="126"/>
      <c r="H52" s="126"/>
      <c r="I52" s="126"/>
      <c r="J52" s="126"/>
      <c r="K52" s="126"/>
      <c r="L52" s="126"/>
      <c r="M52" s="126"/>
      <c r="N52" s="126"/>
      <c r="O52" s="126"/>
    </row>
    <row r="53" spans="1:15">
      <c r="A53" s="126"/>
      <c r="B53" s="126"/>
      <c r="C53" s="126"/>
      <c r="D53" s="126"/>
      <c r="E53" s="126"/>
      <c r="F53" s="126"/>
      <c r="G53" s="126"/>
      <c r="H53" s="126"/>
      <c r="I53" s="126"/>
      <c r="J53" s="126"/>
      <c r="K53" s="126"/>
      <c r="L53" s="126"/>
      <c r="M53" s="126"/>
      <c r="N53" s="126"/>
      <c r="O53" s="126"/>
    </row>
    <row r="54" spans="1:15">
      <c r="A54" s="126"/>
      <c r="B54" s="126"/>
      <c r="C54" s="126"/>
      <c r="D54" s="126"/>
      <c r="E54" s="126"/>
      <c r="F54" s="126"/>
      <c r="G54" s="126"/>
      <c r="H54" s="126"/>
      <c r="I54" s="126"/>
      <c r="J54" s="126"/>
      <c r="K54" s="126"/>
      <c r="L54" s="126"/>
      <c r="M54" s="126"/>
      <c r="N54" s="126"/>
      <c r="O54" s="126"/>
    </row>
    <row r="55" spans="1:15">
      <c r="A55" s="126"/>
      <c r="B55" s="126"/>
      <c r="C55" s="126"/>
      <c r="D55" s="126"/>
      <c r="E55" s="126"/>
      <c r="F55" s="126"/>
      <c r="G55" s="126"/>
      <c r="H55" s="126"/>
      <c r="I55" s="126"/>
      <c r="J55" s="126"/>
      <c r="K55" s="126"/>
      <c r="L55" s="126"/>
      <c r="M55" s="126"/>
      <c r="N55" s="126"/>
      <c r="O55" s="126"/>
    </row>
    <row r="56" spans="1:15">
      <c r="A56" s="126"/>
      <c r="B56" s="126"/>
      <c r="C56" s="126"/>
      <c r="D56" s="126"/>
      <c r="E56" s="126"/>
      <c r="F56" s="126"/>
      <c r="G56" s="126"/>
      <c r="H56" s="126"/>
      <c r="I56" s="126"/>
      <c r="J56" s="126"/>
      <c r="K56" s="126"/>
      <c r="L56" s="126"/>
      <c r="M56" s="126"/>
      <c r="N56" s="126"/>
      <c r="O56" s="126"/>
    </row>
    <row r="57" spans="1:15">
      <c r="A57" s="126"/>
      <c r="B57" s="126"/>
      <c r="C57" s="126"/>
      <c r="D57" s="126"/>
      <c r="E57" s="126"/>
      <c r="F57" s="126"/>
      <c r="G57" s="126"/>
      <c r="H57" s="126"/>
      <c r="I57" s="126"/>
      <c r="J57" s="126"/>
      <c r="K57" s="126"/>
      <c r="L57" s="126"/>
      <c r="M57" s="126"/>
      <c r="N57" s="126"/>
      <c r="O57" s="126"/>
    </row>
    <row r="58" spans="1:15">
      <c r="A58" s="126"/>
      <c r="B58" s="126"/>
      <c r="C58" s="126"/>
      <c r="D58" s="126"/>
      <c r="E58" s="126"/>
      <c r="F58" s="126"/>
      <c r="G58" s="126"/>
      <c r="H58" s="126"/>
      <c r="I58" s="126"/>
      <c r="J58" s="126"/>
      <c r="K58" s="126"/>
      <c r="L58" s="126"/>
      <c r="M58" s="126"/>
      <c r="N58" s="126"/>
      <c r="O58" s="126"/>
    </row>
    <row r="59" spans="1:15">
      <c r="A59" s="126"/>
      <c r="B59" s="126"/>
      <c r="C59" s="126"/>
      <c r="D59" s="126"/>
      <c r="E59" s="126"/>
      <c r="F59" s="126"/>
      <c r="G59" s="126"/>
      <c r="H59" s="126"/>
      <c r="I59" s="126"/>
      <c r="J59" s="126"/>
      <c r="K59" s="126"/>
      <c r="L59" s="126"/>
      <c r="M59" s="126"/>
      <c r="N59" s="126"/>
      <c r="O59" s="126"/>
    </row>
    <row r="60" spans="1:15">
      <c r="A60" s="126"/>
      <c r="B60" s="126"/>
      <c r="C60" s="126"/>
      <c r="D60" s="126"/>
      <c r="E60" s="126"/>
      <c r="F60" s="126"/>
      <c r="G60" s="126"/>
      <c r="H60" s="126"/>
      <c r="I60" s="126"/>
      <c r="J60" s="126"/>
      <c r="K60" s="126"/>
      <c r="L60" s="126"/>
      <c r="M60" s="126"/>
      <c r="N60" s="126"/>
      <c r="O60" s="126"/>
    </row>
    <row r="61" spans="1:15">
      <c r="A61" s="126"/>
      <c r="B61" s="126"/>
      <c r="C61" s="126"/>
      <c r="D61" s="126"/>
      <c r="E61" s="126"/>
      <c r="F61" s="126"/>
      <c r="G61" s="126"/>
      <c r="H61" s="126"/>
      <c r="I61" s="126"/>
      <c r="J61" s="126"/>
      <c r="K61" s="126"/>
      <c r="L61" s="126"/>
      <c r="M61" s="126"/>
      <c r="N61" s="126"/>
      <c r="O61" s="126"/>
    </row>
    <row r="62" spans="1:15">
      <c r="A62" s="126"/>
      <c r="B62" s="126"/>
      <c r="C62" s="126"/>
      <c r="D62" s="126"/>
      <c r="E62" s="126"/>
      <c r="F62" s="126"/>
      <c r="G62" s="126"/>
      <c r="H62" s="126"/>
      <c r="I62" s="126"/>
      <c r="J62" s="126"/>
      <c r="K62" s="126"/>
      <c r="L62" s="126"/>
      <c r="M62" s="126"/>
      <c r="N62" s="126"/>
      <c r="O62" s="126"/>
    </row>
    <row r="63" spans="1:15">
      <c r="A63" s="126"/>
      <c r="B63" s="126"/>
      <c r="C63" s="126"/>
      <c r="D63" s="126"/>
      <c r="E63" s="126"/>
      <c r="F63" s="126"/>
      <c r="G63" s="126"/>
      <c r="H63" s="126"/>
      <c r="I63" s="126"/>
      <c r="J63" s="126"/>
      <c r="K63" s="126"/>
      <c r="L63" s="126"/>
      <c r="M63" s="126"/>
      <c r="N63" s="126"/>
      <c r="O63" s="126"/>
    </row>
    <row r="64" spans="1:15">
      <c r="A64" s="126"/>
      <c r="B64" s="126"/>
      <c r="C64" s="126"/>
      <c r="D64" s="126"/>
      <c r="E64" s="126"/>
      <c r="F64" s="126"/>
      <c r="G64" s="126"/>
      <c r="H64" s="126"/>
      <c r="I64" s="126"/>
      <c r="J64" s="126"/>
      <c r="K64" s="126"/>
      <c r="L64" s="126"/>
      <c r="M64" s="126"/>
      <c r="N64" s="126"/>
      <c r="O64" s="126"/>
    </row>
    <row r="65" spans="1:15">
      <c r="A65" s="126"/>
      <c r="B65" s="126"/>
      <c r="C65" s="126"/>
      <c r="D65" s="126"/>
      <c r="E65" s="126"/>
      <c r="F65" s="126"/>
      <c r="G65" s="126"/>
      <c r="H65" s="126"/>
      <c r="I65" s="126"/>
      <c r="J65" s="126"/>
      <c r="K65" s="126"/>
      <c r="L65" s="126"/>
      <c r="M65" s="126"/>
      <c r="N65" s="126"/>
      <c r="O65" s="126"/>
    </row>
    <row r="66" spans="1:15">
      <c r="A66" s="126"/>
      <c r="B66" s="126"/>
      <c r="C66" s="126"/>
      <c r="D66" s="126"/>
      <c r="E66" s="126"/>
      <c r="F66" s="126"/>
      <c r="G66" s="126"/>
      <c r="H66" s="126"/>
      <c r="I66" s="126"/>
      <c r="J66" s="126"/>
      <c r="K66" s="126"/>
      <c r="L66" s="126"/>
      <c r="M66" s="126"/>
      <c r="N66" s="126"/>
      <c r="O66" s="126"/>
    </row>
    <row r="67" spans="1:15">
      <c r="A67" s="126"/>
      <c r="B67" s="126"/>
      <c r="C67" s="126"/>
      <c r="D67" s="126"/>
      <c r="E67" s="126"/>
      <c r="F67" s="126"/>
      <c r="G67" s="126"/>
      <c r="H67" s="126"/>
      <c r="I67" s="126"/>
      <c r="J67" s="126"/>
      <c r="K67" s="126"/>
      <c r="L67" s="126"/>
      <c r="M67" s="126"/>
      <c r="N67" s="126"/>
      <c r="O67" s="126"/>
    </row>
    <row r="68" spans="1:15">
      <c r="A68" s="126"/>
      <c r="B68" s="126"/>
      <c r="C68" s="126"/>
      <c r="D68" s="126"/>
      <c r="E68" s="126"/>
      <c r="F68" s="126"/>
      <c r="G68" s="126"/>
      <c r="H68" s="126"/>
      <c r="I68" s="126"/>
      <c r="J68" s="126"/>
      <c r="K68" s="126"/>
      <c r="L68" s="126"/>
      <c r="M68" s="126"/>
      <c r="N68" s="126"/>
      <c r="O68" s="126"/>
    </row>
    <row r="69" spans="1:15">
      <c r="A69" s="126"/>
      <c r="B69" s="126"/>
      <c r="C69" s="126"/>
      <c r="D69" s="126"/>
      <c r="E69" s="126"/>
      <c r="F69" s="126"/>
      <c r="G69" s="126"/>
      <c r="H69" s="126"/>
      <c r="I69" s="126"/>
      <c r="J69" s="126"/>
      <c r="K69" s="126"/>
      <c r="L69" s="126"/>
      <c r="M69" s="126"/>
      <c r="N69" s="126"/>
      <c r="O69" s="126"/>
    </row>
    <row r="70" spans="1:15">
      <c r="A70" s="126"/>
      <c r="B70" s="126"/>
      <c r="C70" s="126"/>
      <c r="D70" s="126"/>
      <c r="E70" s="126"/>
      <c r="F70" s="126"/>
      <c r="G70" s="126"/>
      <c r="H70" s="126"/>
      <c r="I70" s="126"/>
      <c r="J70" s="126"/>
      <c r="K70" s="126"/>
      <c r="L70" s="126"/>
      <c r="M70" s="126"/>
      <c r="N70" s="126"/>
      <c r="O70" s="126"/>
    </row>
    <row r="71" spans="1:15">
      <c r="A71" s="126"/>
      <c r="B71" s="126"/>
      <c r="C71" s="126"/>
      <c r="D71" s="126"/>
      <c r="E71" s="126"/>
      <c r="F71" s="126"/>
      <c r="G71" s="126"/>
      <c r="H71" s="126"/>
      <c r="I71" s="126"/>
      <c r="J71" s="126"/>
      <c r="K71" s="126"/>
      <c r="L71" s="126"/>
      <c r="M71" s="126"/>
      <c r="N71" s="126"/>
      <c r="O71" s="126"/>
    </row>
    <row r="72" spans="1:15">
      <c r="A72" s="126"/>
      <c r="B72" s="126"/>
      <c r="C72" s="126"/>
      <c r="D72" s="126"/>
      <c r="E72" s="126"/>
      <c r="F72" s="126"/>
      <c r="G72" s="126"/>
      <c r="H72" s="126"/>
      <c r="I72" s="126"/>
      <c r="J72" s="126"/>
      <c r="K72" s="126"/>
      <c r="L72" s="126"/>
      <c r="M72" s="126"/>
      <c r="N72" s="126"/>
      <c r="O72" s="126"/>
    </row>
    <row r="73" spans="1:15">
      <c r="A73" s="126"/>
      <c r="B73" s="126"/>
      <c r="C73" s="126"/>
      <c r="D73" s="126"/>
      <c r="E73" s="126"/>
      <c r="F73" s="126"/>
      <c r="G73" s="126"/>
      <c r="H73" s="126"/>
      <c r="I73" s="126"/>
      <c r="J73" s="126"/>
      <c r="K73" s="126"/>
      <c r="L73" s="126"/>
      <c r="M73" s="126"/>
      <c r="N73" s="126"/>
      <c r="O73" s="126"/>
    </row>
    <row r="74" spans="1:15">
      <c r="A74" s="126"/>
      <c r="B74" s="126"/>
      <c r="C74" s="126"/>
      <c r="D74" s="126"/>
      <c r="E74" s="126"/>
      <c r="F74" s="126"/>
      <c r="G74" s="126"/>
      <c r="H74" s="126"/>
      <c r="I74" s="126"/>
      <c r="J74" s="126"/>
      <c r="K74" s="126"/>
      <c r="L74" s="126"/>
      <c r="M74" s="126"/>
      <c r="N74" s="126"/>
      <c r="O74" s="126"/>
    </row>
  </sheetData>
  <dataConsolidate/>
  <mergeCells count="15">
    <mergeCell ref="G9:H9"/>
    <mergeCell ref="G11:H11"/>
    <mergeCell ref="D33:H33"/>
    <mergeCell ref="C7:E7"/>
    <mergeCell ref="C8:E8"/>
    <mergeCell ref="C9:E9"/>
    <mergeCell ref="C10:E10"/>
    <mergeCell ref="C12:E12"/>
    <mergeCell ref="D23:H23"/>
    <mergeCell ref="I23:K23"/>
    <mergeCell ref="D16:E16"/>
    <mergeCell ref="C11:E11"/>
    <mergeCell ref="C13:E13"/>
    <mergeCell ref="C14:E14"/>
    <mergeCell ref="D22:H22"/>
  </mergeCells>
  <hyperlinks>
    <hyperlink ref="B26" location="Kapitalbedarf!D10" display="Kapitalbedarf"/>
    <hyperlink ref="B28" location="Finanzierung!C13" display="Finanzierung"/>
    <hyperlink ref="B30" location="'Zins und Tilgung'!A13" display="Zins und Tilgung"/>
    <hyperlink ref="E35" location="Umsatzplanung!E18" display="Umsatzplanung"/>
    <hyperlink ref="G9:H9" location="Bearbeitungshinweise!A1" display="Bearbeitungshinweise"/>
    <hyperlink ref="G11:H11" location="Deckblatt!A1" display="Deckblatt"/>
    <hyperlink ref="E27" location="'Personalkosten 2. Jahr'!B15" display="Personalksoten 2. Jahr"/>
    <hyperlink ref="E29" location="'Personalkosten 3. Jahr'!B15" display="Personalkosten 3. Jahr"/>
    <hyperlink ref="E31" location="'übrige Kosten'!C10" display="übrige Kosten"/>
    <hyperlink ref="G25:H25" location="Unternehmerlohn!D10" display="Unternehmerlohn"/>
    <hyperlink ref="G29:H29" location="Rentabilität!B8" display="Rentabilität"/>
    <hyperlink ref="J25:K25" location="'Liquiditätsplan-1.Jahr'!B4" display="Liquiditäsplan 1. Jahr"/>
    <hyperlink ref="J27:K27" location="'Liquiditätsplan-2.Jahr'!D11" display="Liquiditätsplan 2. Jahr"/>
    <hyperlink ref="J29:K29" location="'Liquiditätsplan-3.Jahr'!D11" display="Liquiditäsplan 3. Jahr"/>
    <hyperlink ref="G35:H35" location="'Stundenkostensatz '!E5" display="Stundenkostensatz"/>
    <hyperlink ref="E25" location="'Personalkosten 1. Jahr'!D15" display="Personalkosten 1. Jahr"/>
    <hyperlink ref="G29" location="Rentabilität!D11" display="Rentabilität"/>
    <hyperlink ref="G25" location="Unternehmerlohn!D13" display="Unternehmerlohn"/>
    <hyperlink ref="G35" location="'Stundenkostensatz '!E8" display="Stundenkostensatz"/>
    <hyperlink ref="J25" location="'Liquiditätsplan-1.Jahr'!B7" display="Liquiditäsplan 1. Jahr"/>
    <hyperlink ref="J27" location="'Liquiditätsplan-2.Jahr'!D14" display="Liquiditätsplan 2. Jahr"/>
    <hyperlink ref="J29" location="'Liquiditätsplan-3.Jahr'!D14" display="Liquiditäsplan 3. Jahr"/>
  </hyperlinks>
  <pageMargins left="0.23622047244094491" right="0.51181102362204722" top="0.98425196850393704" bottom="0.98425196850393704" header="0.51181102362204722" footer="0.51181102362204722"/>
  <pageSetup paperSize="9" scale="80" orientation="landscape" horizontalDpi="300" verticalDpi="300" r:id="rId1"/>
  <headerFooter alignWithMargins="0"/>
  <rowBreaks count="1" manualBreakCount="1">
    <brk id="38" max="16383" man="1"/>
  </rowBreaks>
  <drawing r:id="rId2"/>
  <legacyDrawing r:id="rId3"/>
  <controls>
    <mc:AlternateContent xmlns:mc="http://schemas.openxmlformats.org/markup-compatibility/2006">
      <mc:Choice Requires="x14">
        <control shapeId="6205" r:id="rId4" name="ListBox1">
          <controlPr defaultSize="0" autoLine="0" autoPict="0" r:id="rId5">
            <anchor moveWithCells="1">
              <from>
                <xdr:col>1</xdr:col>
                <xdr:colOff>390525</xdr:colOff>
                <xdr:row>8</xdr:row>
                <xdr:rowOff>19050</xdr:rowOff>
              </from>
              <to>
                <xdr:col>1</xdr:col>
                <xdr:colOff>438150</xdr:colOff>
                <xdr:row>8</xdr:row>
                <xdr:rowOff>66675</xdr:rowOff>
              </to>
            </anchor>
          </controlPr>
        </control>
      </mc:Choice>
      <mc:Fallback>
        <control shapeId="6205" r:id="rId4" name="ListBox1"/>
      </mc:Fallback>
    </mc:AlternateContent>
    <mc:AlternateContent xmlns:mc="http://schemas.openxmlformats.org/markup-compatibility/2006">
      <mc:Choice Requires="x14">
        <control shapeId="53003" r:id="rId6" name="Drop Down 4875">
          <controlPr locked="0" defaultSize="0" autoLine="0" autoPict="0">
            <anchor moveWithCells="1">
              <from>
                <xdr:col>2</xdr:col>
                <xdr:colOff>19050</xdr:colOff>
                <xdr:row>14</xdr:row>
                <xdr:rowOff>9525</xdr:rowOff>
              </from>
              <to>
                <xdr:col>5</xdr:col>
                <xdr:colOff>0</xdr:colOff>
                <xdr:row>14</xdr:row>
                <xdr:rowOff>228600</xdr:rowOff>
              </to>
            </anchor>
          </controlPr>
        </control>
      </mc:Choice>
    </mc:AlternateContent>
  </control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5">
    <tabColor theme="4" tint="0.79998168889431442"/>
    <pageSetUpPr fitToPage="1"/>
  </sheetPr>
  <dimension ref="A2:W94"/>
  <sheetViews>
    <sheetView showGridLines="0" topLeftCell="A4" zoomScaleNormal="100" workbookViewId="0">
      <selection activeCell="E10" sqref="E10"/>
    </sheetView>
  </sheetViews>
  <sheetFormatPr baseColWidth="10" defaultColWidth="11.42578125" defaultRowHeight="12.75"/>
  <cols>
    <col min="1" max="1" width="29.7109375" style="2" customWidth="1"/>
    <col min="2" max="2" width="22.85546875" style="2" customWidth="1"/>
    <col min="3" max="3" width="10.28515625" style="2" customWidth="1"/>
    <col min="4" max="4" width="9.140625" style="2" customWidth="1"/>
    <col min="5" max="5" width="10.28515625" style="2" customWidth="1"/>
    <col min="6" max="6" width="8.28515625" style="2" customWidth="1"/>
    <col min="7" max="7" width="10.28515625" style="2" customWidth="1"/>
    <col min="8" max="8" width="8.7109375" style="2" customWidth="1"/>
    <col min="9" max="9" width="11.42578125" style="2"/>
    <col min="10" max="10" width="24.5703125" style="2" customWidth="1"/>
    <col min="11" max="16384" width="11.42578125" style="2"/>
  </cols>
  <sheetData>
    <row r="2" spans="1:23">
      <c r="C2" s="1191" t="s">
        <v>520</v>
      </c>
      <c r="D2" s="1196"/>
      <c r="E2" s="1192"/>
      <c r="G2" s="1189" t="s">
        <v>519</v>
      </c>
      <c r="H2" s="1190"/>
    </row>
    <row r="3" spans="1:23" ht="13.5" customHeight="1">
      <c r="A3" s="75"/>
      <c r="B3" s="395"/>
      <c r="C3" s="395"/>
      <c r="D3" s="395"/>
      <c r="E3" s="396"/>
      <c r="F3" s="75"/>
      <c r="G3" s="75"/>
      <c r="H3" s="75"/>
      <c r="I3" s="75"/>
      <c r="J3" s="75"/>
      <c r="K3" s="75"/>
      <c r="L3" s="75"/>
      <c r="M3" s="75"/>
      <c r="N3" s="75"/>
      <c r="O3" s="75"/>
      <c r="P3" s="75"/>
      <c r="Q3" s="75"/>
      <c r="R3" s="75"/>
      <c r="S3" s="75"/>
      <c r="T3" s="75"/>
      <c r="U3" s="75"/>
      <c r="V3" s="75"/>
      <c r="W3" s="75"/>
    </row>
    <row r="4" spans="1:23" ht="14.25" customHeight="1">
      <c r="A4" s="215" t="str">
        <f xml:space="preserve"> CONCATENATE( "übrige Kosten des Unternehmens:  ", Startseite!C14)</f>
        <v xml:space="preserve">übrige Kosten des Unternehmens:  </v>
      </c>
      <c r="B4" s="395"/>
      <c r="C4" s="395"/>
      <c r="D4" s="395"/>
      <c r="E4" s="396"/>
      <c r="F4" s="75"/>
      <c r="G4" s="75"/>
      <c r="H4" s="75"/>
      <c r="I4" s="75"/>
      <c r="J4" s="75"/>
      <c r="K4" s="75"/>
      <c r="L4" s="75"/>
      <c r="M4" s="75"/>
      <c r="N4" s="75"/>
      <c r="O4" s="75"/>
      <c r="P4" s="75"/>
      <c r="Q4" s="75"/>
      <c r="R4" s="75"/>
      <c r="S4" s="75"/>
      <c r="T4" s="75"/>
      <c r="U4" s="75"/>
      <c r="V4" s="75"/>
      <c r="W4" s="75"/>
    </row>
    <row r="5" spans="1:23">
      <c r="A5" s="75"/>
      <c r="B5" s="75"/>
      <c r="C5" s="75"/>
      <c r="D5" s="75"/>
      <c r="E5" s="75"/>
      <c r="F5" s="75"/>
      <c r="G5" s="75"/>
      <c r="H5" s="75"/>
      <c r="I5" s="75"/>
      <c r="J5" s="75"/>
      <c r="K5" s="75"/>
      <c r="L5" s="75"/>
      <c r="M5" s="75"/>
      <c r="N5" s="75"/>
      <c r="O5" s="75"/>
      <c r="P5" s="75"/>
      <c r="Q5" s="75"/>
      <c r="R5" s="75"/>
      <c r="S5" s="75"/>
      <c r="T5" s="75"/>
      <c r="U5" s="75"/>
      <c r="V5" s="75"/>
      <c r="W5" s="75"/>
    </row>
    <row r="6" spans="1:23">
      <c r="A6" s="397"/>
      <c r="B6" s="398"/>
      <c r="C6" s="399" t="s">
        <v>20</v>
      </c>
      <c r="D6" s="400"/>
      <c r="E6" s="399" t="s">
        <v>21</v>
      </c>
      <c r="F6" s="400"/>
      <c r="G6" s="399" t="s">
        <v>22</v>
      </c>
      <c r="H6" s="400"/>
      <c r="I6" s="75"/>
      <c r="J6" s="300"/>
      <c r="K6" s="300"/>
      <c r="L6" s="300"/>
      <c r="M6" s="300"/>
      <c r="N6" s="75"/>
      <c r="O6" s="75"/>
      <c r="P6" s="75"/>
      <c r="Q6" s="75"/>
      <c r="R6" s="75"/>
      <c r="S6" s="75"/>
      <c r="T6" s="75"/>
      <c r="U6" s="75"/>
      <c r="V6" s="75"/>
      <c r="W6" s="75"/>
    </row>
    <row r="7" spans="1:23">
      <c r="A7" s="401"/>
      <c r="B7" s="402"/>
      <c r="C7" s="1197" t="str">
        <f>CONCATENATE("(",TEXT('Personalkosten 1. Jahr'!$M$4,"MMM. JJJJ")," - ",TEXT('Personalkosten 1. Jahr'!$O$4,"MMM. JJJJ"),")")</f>
        <v>(Aug. 2019 - Jul. 2020)</v>
      </c>
      <c r="D7" s="1198"/>
      <c r="E7" s="1197" t="str">
        <f>CONCATENATE("(",TEXT('Personalkosten 2. Jahr'!$K$4,"MMM. JJJJ")," - ",TEXT('Personalkosten 2. Jahr'!$M$4,"MMM. JJJJ"),")")</f>
        <v>(Aug. 2020 - Jul. 2021)</v>
      </c>
      <c r="F7" s="1198"/>
      <c r="G7" s="1197" t="str">
        <f>CONCATENATE("(",TEXT('Personalkosten 3. Jahr'!$K$4,"MMM. JJJJ")," - ",TEXT('Personalkosten 3. Jahr'!$M$4,"MMM. JJJJ"),")")</f>
        <v>(Aug. 2021 - Jul. 2022)</v>
      </c>
      <c r="H7" s="1198"/>
      <c r="I7" s="75"/>
      <c r="K7" s="300"/>
      <c r="L7" s="300"/>
      <c r="M7" s="300"/>
      <c r="N7" s="75"/>
      <c r="O7" s="75"/>
      <c r="P7" s="75"/>
      <c r="Q7" s="75"/>
      <c r="R7" s="75"/>
      <c r="S7" s="75"/>
      <c r="T7" s="75"/>
      <c r="U7" s="75"/>
      <c r="V7" s="75"/>
      <c r="W7" s="75"/>
    </row>
    <row r="8" spans="1:23">
      <c r="A8" s="107" t="s">
        <v>457</v>
      </c>
      <c r="B8" s="402"/>
      <c r="C8" s="1199" t="s">
        <v>30</v>
      </c>
      <c r="D8" s="1199" t="s">
        <v>1</v>
      </c>
      <c r="E8" s="1199" t="s">
        <v>30</v>
      </c>
      <c r="F8" s="1199" t="s">
        <v>1</v>
      </c>
      <c r="G8" s="1199" t="s">
        <v>30</v>
      </c>
      <c r="H8" s="1199" t="s">
        <v>1</v>
      </c>
      <c r="I8" s="75"/>
      <c r="J8" s="301"/>
      <c r="K8" s="300"/>
      <c r="L8" s="300"/>
      <c r="M8" s="300"/>
      <c r="N8" s="75"/>
      <c r="O8" s="75"/>
      <c r="P8" s="75"/>
      <c r="Q8" s="75"/>
      <c r="R8" s="75"/>
      <c r="S8" s="75"/>
      <c r="T8" s="75"/>
      <c r="U8" s="75"/>
      <c r="V8" s="75"/>
      <c r="W8" s="75"/>
    </row>
    <row r="9" spans="1:23">
      <c r="A9" s="404"/>
      <c r="B9" s="258"/>
      <c r="C9" s="1200"/>
      <c r="D9" s="1200"/>
      <c r="E9" s="1200"/>
      <c r="F9" s="1200"/>
      <c r="G9" s="1200"/>
      <c r="H9" s="1200"/>
      <c r="I9" s="75"/>
      <c r="K9" s="300"/>
      <c r="L9" s="300"/>
      <c r="M9" s="300"/>
      <c r="N9" s="75"/>
      <c r="O9" s="75"/>
      <c r="P9" s="75"/>
      <c r="Q9" s="75"/>
      <c r="R9" s="75"/>
      <c r="S9" s="75"/>
      <c r="T9" s="75"/>
      <c r="U9" s="75"/>
      <c r="V9" s="75"/>
      <c r="W9" s="75"/>
    </row>
    <row r="10" spans="1:23">
      <c r="A10" s="405" t="s">
        <v>77</v>
      </c>
      <c r="B10" s="398"/>
      <c r="C10" s="906"/>
      <c r="D10" s="103" t="str">
        <f t="shared" ref="D10:D30" si="0">IF(OR(C10="",C$39=0),"",(C10/C$39*100))</f>
        <v/>
      </c>
      <c r="E10" s="906">
        <f>IF(C10&gt;0,IF(Rentabilität!$G$21&gt;0,ROUND(C10*(1+(0*((Rentabilität!$G$21-Rentabilität!$E$21)/Rentabilität!$E$21))),-1),'übrige Kosten'!C10),0)</f>
        <v>0</v>
      </c>
      <c r="F10" s="103" t="str">
        <f t="shared" ref="F10:F30" si="1">IF(OR(E10="",E$39=0),"",(E10/E$39*100))</f>
        <v/>
      </c>
      <c r="G10" s="906">
        <f>IF(C10&gt;0,IF(Rentabilität!$I$11&gt;0,ROUND(E10*(1+(0*((Rentabilität!$I$21-Rentabilität!$G$21)/Rentabilität!$G$21))),-1),'übrige Kosten'!E10),0)</f>
        <v>0</v>
      </c>
      <c r="H10" s="103" t="str">
        <f t="shared" ref="H10:H30" si="2">IF(OR(G10="",G$39=0),"",(G10/G$39*100))</f>
        <v/>
      </c>
      <c r="I10" s="140"/>
      <c r="J10" s="75"/>
      <c r="K10" s="75"/>
      <c r="L10" s="75"/>
      <c r="M10" s="75"/>
      <c r="N10" s="75"/>
      <c r="O10" s="75"/>
      <c r="P10" s="75"/>
      <c r="Q10" s="75"/>
      <c r="R10" s="75"/>
      <c r="S10" s="75"/>
      <c r="T10" s="75"/>
      <c r="U10" s="75"/>
      <c r="V10" s="75"/>
      <c r="W10" s="75"/>
    </row>
    <row r="11" spans="1:23">
      <c r="A11" s="406" t="s">
        <v>41</v>
      </c>
      <c r="B11" s="407"/>
      <c r="C11" s="906"/>
      <c r="D11" s="103" t="str">
        <f t="shared" si="0"/>
        <v/>
      </c>
      <c r="E11" s="906">
        <f>IF(C11&gt;0,IF(Rentabilität!$G$21&gt;0,ROUND(C11*(1+(0.5*((Rentabilität!$G$21-Rentabilität!$E$21)/Rentabilität!$E$21))),-1),'übrige Kosten'!C11),0)</f>
        <v>0</v>
      </c>
      <c r="F11" s="103" t="str">
        <f t="shared" si="1"/>
        <v/>
      </c>
      <c r="G11" s="906">
        <f>IF(C11&gt;0,IF(Rentabilität!$I$11&gt;0,ROUND(E11*(1+(0.5*((Rentabilität!$I$21-Rentabilität!$G$21)/Rentabilität!$G$21))),-1),'übrige Kosten'!E11),0)</f>
        <v>0</v>
      </c>
      <c r="H11" s="103" t="str">
        <f t="shared" si="2"/>
        <v/>
      </c>
      <c r="I11" s="140"/>
      <c r="J11" s="75"/>
      <c r="K11" s="75"/>
      <c r="L11" s="75"/>
      <c r="M11" s="75"/>
      <c r="N11" s="75"/>
      <c r="O11" s="75"/>
      <c r="P11" s="75"/>
      <c r="Q11" s="75"/>
      <c r="R11" s="75"/>
      <c r="S11" s="75"/>
      <c r="T11" s="75"/>
      <c r="U11" s="75"/>
      <c r="V11" s="75"/>
      <c r="W11" s="75"/>
    </row>
    <row r="12" spans="1:23">
      <c r="A12" s="406" t="s">
        <v>38</v>
      </c>
      <c r="B12" s="407"/>
      <c r="C12" s="906"/>
      <c r="D12" s="103" t="str">
        <f t="shared" si="0"/>
        <v/>
      </c>
      <c r="E12" s="906">
        <f>IF(C12&gt;0,IF(Rentabilität!$G$21&gt;0,ROUND(C12*(1+(0.2*((Rentabilität!$G$21-Rentabilität!$E$21)/Rentabilität!$E$21))),-1),'übrige Kosten'!C12),0)</f>
        <v>0</v>
      </c>
      <c r="F12" s="103" t="str">
        <f t="shared" si="1"/>
        <v/>
      </c>
      <c r="G12" s="906">
        <f>IF(C12&gt;0,IF(Rentabilität!$I$11&gt;0,ROUND(E12*(1+(0.2*((Rentabilität!$I$21-Rentabilität!$G$21)/Rentabilität!$G$21))),-1),'übrige Kosten'!E12),0)</f>
        <v>0</v>
      </c>
      <c r="H12" s="103" t="str">
        <f t="shared" si="2"/>
        <v/>
      </c>
      <c r="I12" s="140"/>
      <c r="J12" s="75"/>
      <c r="K12" s="75"/>
      <c r="L12" s="75"/>
      <c r="M12" s="75"/>
      <c r="N12" s="75"/>
      <c r="O12" s="75"/>
      <c r="P12" s="75"/>
      <c r="Q12" s="75"/>
      <c r="R12" s="75"/>
      <c r="S12" s="75"/>
      <c r="T12" s="75"/>
      <c r="U12" s="75"/>
      <c r="V12" s="75"/>
      <c r="W12" s="75"/>
    </row>
    <row r="13" spans="1:23">
      <c r="A13" s="406" t="s">
        <v>400</v>
      </c>
      <c r="B13" s="402"/>
      <c r="C13" s="906"/>
      <c r="D13" s="103" t="str">
        <f t="shared" si="0"/>
        <v/>
      </c>
      <c r="E13" s="906">
        <f>IF(C13&gt;0,IF(Rentabilität!$G$21&gt;0,ROUND(C13*(1+(0.75*((Rentabilität!$G$21-Rentabilität!$E$21)/Rentabilität!$E$21))),-1),'übrige Kosten'!C13),0)</f>
        <v>0</v>
      </c>
      <c r="F13" s="103" t="str">
        <f t="shared" si="1"/>
        <v/>
      </c>
      <c r="G13" s="906">
        <f>IF(C13&gt;0,IF(Rentabilität!$I$11&gt;0,ROUND(E13*(1+(0.75*((Rentabilität!$I$21-Rentabilität!$G$21)/Rentabilität!$G$21))),-1),'übrige Kosten'!E13),0)</f>
        <v>0</v>
      </c>
      <c r="H13" s="103" t="str">
        <f t="shared" si="2"/>
        <v/>
      </c>
      <c r="I13" s="140"/>
      <c r="J13" s="75"/>
      <c r="K13" s="75"/>
      <c r="L13" s="75"/>
      <c r="M13" s="75"/>
      <c r="N13" s="75"/>
      <c r="O13" s="75"/>
      <c r="P13" s="75"/>
      <c r="Q13" s="75"/>
      <c r="R13" s="75"/>
      <c r="S13" s="75"/>
      <c r="T13" s="75"/>
      <c r="U13" s="75"/>
      <c r="V13" s="75"/>
      <c r="W13" s="75"/>
    </row>
    <row r="14" spans="1:23">
      <c r="A14" s="406" t="s">
        <v>413</v>
      </c>
      <c r="B14" s="408"/>
      <c r="C14" s="906"/>
      <c r="D14" s="103" t="str">
        <f t="shared" si="0"/>
        <v/>
      </c>
      <c r="E14" s="906">
        <f>IF(C14&gt;0,IF(Rentabilität!$G$21&gt;0,ROUND(C14*(1+(0.25*((Rentabilität!$G$21-Rentabilität!$E$21)/Rentabilität!$E$21))),-1),'übrige Kosten'!C14),0)</f>
        <v>0</v>
      </c>
      <c r="F14" s="103" t="str">
        <f t="shared" si="1"/>
        <v/>
      </c>
      <c r="G14" s="906">
        <f>IF(C14&gt;0,IF(Rentabilität!$I$11&gt;0,ROUND(E14*(1+(0.25*((Rentabilität!$I$21-Rentabilität!$G$21)/Rentabilität!$G$21))),-1),'übrige Kosten'!E14),0)</f>
        <v>0</v>
      </c>
      <c r="H14" s="103" t="str">
        <f t="shared" si="2"/>
        <v/>
      </c>
      <c r="I14" s="409"/>
      <c r="J14" s="75"/>
      <c r="K14" s="75"/>
      <c r="L14" s="75"/>
      <c r="M14" s="75"/>
      <c r="N14" s="75"/>
      <c r="O14" s="75"/>
      <c r="P14" s="75"/>
      <c r="Q14" s="75"/>
      <c r="R14" s="75"/>
      <c r="S14" s="75"/>
      <c r="T14" s="75"/>
      <c r="U14" s="75"/>
      <c r="V14" s="75"/>
      <c r="W14" s="75"/>
    </row>
    <row r="15" spans="1:23">
      <c r="A15" s="406" t="s">
        <v>407</v>
      </c>
      <c r="B15" s="402"/>
      <c r="C15" s="906"/>
      <c r="D15" s="103" t="str">
        <f t="shared" si="0"/>
        <v/>
      </c>
      <c r="E15" s="906">
        <f>IF(C15&gt;0,IF(Rentabilität!$G$21&gt;0,ROUND(C15*(1+(0.5*((Rentabilität!$G$21-Rentabilität!$E$21)/Rentabilität!$E$21))),-1),'übrige Kosten'!C15),0)</f>
        <v>0</v>
      </c>
      <c r="F15" s="103" t="str">
        <f t="shared" si="1"/>
        <v/>
      </c>
      <c r="G15" s="906">
        <f>IF(C15&gt;0,IF(Rentabilität!$I$11&gt;0,ROUND(E15*(1+(0.5*((Rentabilität!$I$21-Rentabilität!$G$21)/Rentabilität!$G$21))),-1),'übrige Kosten'!E15),0)</f>
        <v>0</v>
      </c>
      <c r="H15" s="103" t="str">
        <f t="shared" si="2"/>
        <v/>
      </c>
      <c r="I15" s="140"/>
      <c r="J15" s="75"/>
      <c r="K15" s="75"/>
      <c r="L15" s="75"/>
      <c r="M15" s="75"/>
      <c r="N15" s="75"/>
      <c r="O15" s="75"/>
      <c r="P15" s="75"/>
      <c r="Q15" s="75"/>
      <c r="R15" s="75"/>
      <c r="S15" s="75"/>
      <c r="T15" s="75"/>
      <c r="U15" s="75"/>
      <c r="V15" s="75"/>
      <c r="W15" s="75"/>
    </row>
    <row r="16" spans="1:23">
      <c r="A16" s="406" t="s">
        <v>40</v>
      </c>
      <c r="B16" s="402"/>
      <c r="C16" s="410">
        <f>Kapitalbedarf!$H23</f>
        <v>0</v>
      </c>
      <c r="D16" s="103" t="str">
        <f t="shared" si="0"/>
        <v/>
      </c>
      <c r="E16" s="410">
        <f>Kapitalbedarf!$H23</f>
        <v>0</v>
      </c>
      <c r="F16" s="103" t="str">
        <f t="shared" si="1"/>
        <v/>
      </c>
      <c r="G16" s="410">
        <f>Kapitalbedarf!$H23</f>
        <v>0</v>
      </c>
      <c r="H16" s="103" t="str">
        <f t="shared" si="2"/>
        <v/>
      </c>
      <c r="I16" s="140"/>
      <c r="J16" s="75"/>
      <c r="K16" s="75"/>
      <c r="L16" s="75"/>
      <c r="M16" s="75"/>
      <c r="N16" s="75"/>
      <c r="O16" s="75"/>
      <c r="P16" s="75"/>
      <c r="Q16" s="75"/>
      <c r="R16" s="75"/>
      <c r="S16" s="75"/>
      <c r="T16" s="75"/>
      <c r="U16" s="75"/>
      <c r="V16" s="75"/>
      <c r="W16" s="75"/>
    </row>
    <row r="17" spans="1:23">
      <c r="A17" s="406" t="s">
        <v>408</v>
      </c>
      <c r="B17" s="402"/>
      <c r="C17" s="906"/>
      <c r="D17" s="103" t="str">
        <f t="shared" si="0"/>
        <v/>
      </c>
      <c r="E17" s="906">
        <f>IF(C17&gt;0,IF(Rentabilität!$G$21&gt;0,ROUND(C17*(1+(0.5*((Rentabilität!$G$21-Rentabilität!$E$21)/Rentabilität!$E$21))),-1),'übrige Kosten'!C17),0)</f>
        <v>0</v>
      </c>
      <c r="F17" s="103" t="str">
        <f t="shared" si="1"/>
        <v/>
      </c>
      <c r="G17" s="906">
        <f>IF(C17&gt;0,IF(Rentabilität!$I$11&gt;0,ROUND(E17*(1+(0.5*((Rentabilität!$I$21-Rentabilität!$G$21)/Rentabilität!$G$21))),-1),'übrige Kosten'!E17),0)</f>
        <v>0</v>
      </c>
      <c r="H17" s="103" t="str">
        <f t="shared" si="2"/>
        <v/>
      </c>
      <c r="I17" s="140"/>
      <c r="J17" s="75"/>
      <c r="K17" s="75"/>
      <c r="L17" s="75"/>
      <c r="M17" s="75"/>
      <c r="N17" s="75"/>
      <c r="O17" s="75"/>
      <c r="P17" s="75"/>
      <c r="Q17" s="75"/>
      <c r="R17" s="75"/>
      <c r="S17" s="75"/>
      <c r="T17" s="75"/>
      <c r="U17" s="75"/>
      <c r="V17" s="75"/>
      <c r="W17" s="75"/>
    </row>
    <row r="18" spans="1:23">
      <c r="A18" s="406" t="s">
        <v>402</v>
      </c>
      <c r="B18" s="402"/>
      <c r="C18" s="906"/>
      <c r="D18" s="103" t="str">
        <f t="shared" si="0"/>
        <v/>
      </c>
      <c r="E18" s="906">
        <f>IF(C18&gt;0,IF(Rentabilität!$G$21&gt;0,ROUND(C18*(1+(0.3*((Rentabilität!$G$21-Rentabilität!$E$21)/Rentabilität!$E$21))),-1),'übrige Kosten'!C18),0)</f>
        <v>0</v>
      </c>
      <c r="F18" s="103" t="str">
        <f t="shared" si="1"/>
        <v/>
      </c>
      <c r="G18" s="906">
        <f>IF(C18&gt;0,IF(Rentabilität!$I$11&gt;0,ROUND(E18*(1+(0.3*((Rentabilität!$I$21-Rentabilität!$G$21)/Rentabilität!$G$21))),-1),'übrige Kosten'!E18),0)</f>
        <v>0</v>
      </c>
      <c r="H18" s="103" t="str">
        <f t="shared" si="2"/>
        <v/>
      </c>
      <c r="I18" s="140"/>
      <c r="J18" s="75"/>
      <c r="K18" s="75"/>
      <c r="L18" s="75"/>
      <c r="M18" s="75"/>
      <c r="N18" s="75"/>
      <c r="O18" s="75"/>
      <c r="P18" s="75"/>
      <c r="Q18" s="75"/>
      <c r="R18" s="75"/>
      <c r="S18" s="75"/>
      <c r="T18" s="75"/>
      <c r="U18" s="75"/>
      <c r="V18" s="75"/>
      <c r="W18" s="75"/>
    </row>
    <row r="19" spans="1:23">
      <c r="A19" s="406" t="s">
        <v>401</v>
      </c>
      <c r="B19" s="402"/>
      <c r="C19" s="906"/>
      <c r="D19" s="103" t="str">
        <f t="shared" si="0"/>
        <v/>
      </c>
      <c r="E19" s="906">
        <f>IF(C19&gt;0,IF(Rentabilität!$G$21&gt;0,ROUND(C19*(1+(0.3*((Rentabilität!$G$21-Rentabilität!$E$21)/Rentabilität!$E$21))),-1),'übrige Kosten'!C19),0)</f>
        <v>0</v>
      </c>
      <c r="F19" s="103" t="str">
        <f t="shared" si="1"/>
        <v/>
      </c>
      <c r="G19" s="906">
        <f>IF(C19&gt;0,IF(Rentabilität!$I$11&gt;0,ROUND(E19*(1+(0.3*((Rentabilität!$I$21-Rentabilität!$G$21)/Rentabilität!$G$21))),-1),'übrige Kosten'!E19),0)</f>
        <v>0</v>
      </c>
      <c r="H19" s="103" t="str">
        <f t="shared" si="2"/>
        <v/>
      </c>
      <c r="I19" s="140"/>
      <c r="J19" s="75"/>
      <c r="K19" s="75"/>
      <c r="L19" s="75"/>
      <c r="M19" s="75"/>
      <c r="N19" s="75"/>
      <c r="O19" s="75"/>
      <c r="P19" s="75"/>
      <c r="Q19" s="75"/>
      <c r="R19" s="75"/>
      <c r="S19" s="75"/>
      <c r="T19" s="75"/>
      <c r="U19" s="75"/>
      <c r="V19" s="75"/>
      <c r="W19" s="75"/>
    </row>
    <row r="20" spans="1:23">
      <c r="A20" s="406" t="s">
        <v>403</v>
      </c>
      <c r="B20" s="402"/>
      <c r="C20" s="906"/>
      <c r="D20" s="103" t="str">
        <f t="shared" si="0"/>
        <v/>
      </c>
      <c r="E20" s="906">
        <f>IF(C20&gt;0,IF(Rentabilität!$G$21&gt;0,ROUND(C20*(1+(0.5*((Rentabilität!$G$21-Rentabilität!$E$21)/Rentabilität!$E$21))),-1),'übrige Kosten'!C20),0)</f>
        <v>0</v>
      </c>
      <c r="F20" s="103" t="str">
        <f t="shared" si="1"/>
        <v/>
      </c>
      <c r="G20" s="906">
        <f>IF(C20&gt;0,IF(Rentabilität!$I$11&gt;0,ROUND(E20*(1+(0.5*((Rentabilität!$I$21-Rentabilität!$G$21)/Rentabilität!$G$21))),-1),'übrige Kosten'!E20),0)</f>
        <v>0</v>
      </c>
      <c r="H20" s="103" t="str">
        <f t="shared" si="2"/>
        <v/>
      </c>
      <c r="I20" s="140"/>
      <c r="J20" s="75"/>
      <c r="K20" s="75"/>
      <c r="L20" s="75"/>
      <c r="M20" s="75"/>
      <c r="N20" s="75"/>
      <c r="O20" s="75"/>
      <c r="P20" s="75"/>
      <c r="Q20" s="75"/>
      <c r="R20" s="75"/>
      <c r="S20" s="75"/>
      <c r="T20" s="75"/>
      <c r="U20" s="75"/>
      <c r="V20" s="75"/>
      <c r="W20" s="75"/>
    </row>
    <row r="21" spans="1:23">
      <c r="A21" s="406" t="s">
        <v>409</v>
      </c>
      <c r="B21" s="402"/>
      <c r="C21" s="906"/>
      <c r="D21" s="103" t="str">
        <f t="shared" si="0"/>
        <v/>
      </c>
      <c r="E21" s="906">
        <f>IF(C21&gt;0,IF(Rentabilität!$G$21&gt;0,ROUND(C21*(1+(0.5*((Rentabilität!$G$21-Rentabilität!$E$21)/Rentabilität!$E$21))),-1),'übrige Kosten'!C21),0)</f>
        <v>0</v>
      </c>
      <c r="F21" s="103" t="str">
        <f t="shared" si="1"/>
        <v/>
      </c>
      <c r="G21" s="906">
        <f>IF(C21&gt;0,IF(Rentabilität!$I$11&gt;0,ROUND(E21*(1+(0.5*((Rentabilität!$I$21-Rentabilität!$G$21)/Rentabilität!$G$21))),-1),'übrige Kosten'!E21),0)</f>
        <v>0</v>
      </c>
      <c r="H21" s="103" t="str">
        <f t="shared" si="2"/>
        <v/>
      </c>
      <c r="I21" s="140"/>
      <c r="J21" s="75"/>
      <c r="K21" s="75"/>
      <c r="L21" s="75"/>
      <c r="M21" s="75"/>
      <c r="N21" s="75"/>
      <c r="O21" s="75"/>
      <c r="P21" s="75"/>
      <c r="Q21" s="75"/>
      <c r="R21" s="75"/>
      <c r="S21" s="75"/>
      <c r="T21" s="75"/>
      <c r="U21" s="75"/>
      <c r="V21" s="75"/>
      <c r="W21" s="75"/>
    </row>
    <row r="22" spans="1:23">
      <c r="A22" s="104" t="s">
        <v>404</v>
      </c>
      <c r="B22" s="402"/>
      <c r="C22" s="906"/>
      <c r="D22" s="103" t="str">
        <f t="shared" si="0"/>
        <v/>
      </c>
      <c r="E22" s="906">
        <f>IF(C22&gt;0,IF(Rentabilität!$G$21&gt;0,ROUND(C22*(1+(0.7*((Rentabilität!$G$21-Rentabilität!$E$21)/Rentabilität!$E$21))),-1),'übrige Kosten'!C22),0)</f>
        <v>0</v>
      </c>
      <c r="F22" s="103" t="str">
        <f t="shared" si="1"/>
        <v/>
      </c>
      <c r="G22" s="906">
        <f>IF(C22&gt;0,IF(Rentabilität!$I$11&gt;0,ROUND(E22*(1+(0.7*((Rentabilität!$I$21-Rentabilität!$G$21)/Rentabilität!$G$21))),-1),'übrige Kosten'!E22),0)</f>
        <v>0</v>
      </c>
      <c r="H22" s="103" t="str">
        <f t="shared" si="2"/>
        <v/>
      </c>
      <c r="I22" s="140"/>
      <c r="J22" s="75"/>
      <c r="K22" s="75"/>
      <c r="L22" s="75"/>
      <c r="M22" s="75"/>
      <c r="N22" s="75"/>
      <c r="O22" s="75"/>
      <c r="P22" s="75"/>
      <c r="Q22" s="75"/>
      <c r="R22" s="75"/>
      <c r="S22" s="75"/>
      <c r="T22" s="75"/>
      <c r="U22" s="75"/>
      <c r="V22" s="75"/>
      <c r="W22" s="75"/>
    </row>
    <row r="23" spans="1:23">
      <c r="A23" s="406" t="s">
        <v>405</v>
      </c>
      <c r="B23" s="402"/>
      <c r="C23" s="906"/>
      <c r="D23" s="103" t="str">
        <f t="shared" si="0"/>
        <v/>
      </c>
      <c r="E23" s="906">
        <f>IF(C23&gt;0,IF(Rentabilität!$G$21&gt;0,ROUND(C23*(1+(0.5*((Rentabilität!$G$21-Rentabilität!$E$21)/Rentabilität!$E$21))),-1),'übrige Kosten'!C23),0)</f>
        <v>0</v>
      </c>
      <c r="F23" s="103" t="str">
        <f t="shared" si="1"/>
        <v/>
      </c>
      <c r="G23" s="906">
        <f>IF(C23&gt;0,IF(Rentabilität!$I$11&gt;0,ROUND(E23*(1+(0.5*((Rentabilität!$I$21-Rentabilität!$G$21)/Rentabilität!$G$21))),-1),'übrige Kosten'!E23),0)</f>
        <v>0</v>
      </c>
      <c r="H23" s="103" t="str">
        <f t="shared" si="2"/>
        <v/>
      </c>
      <c r="I23" s="140"/>
      <c r="J23" s="75"/>
      <c r="K23" s="75"/>
      <c r="L23" s="75"/>
      <c r="M23" s="75"/>
      <c r="N23" s="75"/>
      <c r="O23" s="75"/>
      <c r="P23" s="75"/>
      <c r="Q23" s="75"/>
      <c r="R23" s="75"/>
      <c r="S23" s="75"/>
      <c r="T23" s="75"/>
      <c r="U23" s="75"/>
      <c r="V23" s="75"/>
      <c r="W23" s="75"/>
    </row>
    <row r="24" spans="1:23">
      <c r="A24" s="406" t="s">
        <v>406</v>
      </c>
      <c r="B24" s="402"/>
      <c r="C24" s="906"/>
      <c r="D24" s="103" t="str">
        <f t="shared" si="0"/>
        <v/>
      </c>
      <c r="E24" s="906">
        <f>IF(C24&gt;0,IF(Rentabilität!$G$21&gt;0,ROUND(C24*(1+(0.5*((Rentabilität!$G$21-Rentabilität!$E$21)/Rentabilität!$E$21))),-1),'übrige Kosten'!C24),0)</f>
        <v>0</v>
      </c>
      <c r="F24" s="103" t="str">
        <f t="shared" si="1"/>
        <v/>
      </c>
      <c r="G24" s="906">
        <f>IF(C24&gt;0,IF(Rentabilität!$I$11&gt;0,ROUND(E24*(1+(0.5*((Rentabilität!$I$21-Rentabilität!$G$21)/Rentabilität!$G$21))),-1),'übrige Kosten'!E24),0)</f>
        <v>0</v>
      </c>
      <c r="H24" s="103" t="str">
        <f t="shared" si="2"/>
        <v/>
      </c>
      <c r="I24" s="140"/>
      <c r="J24" s="75"/>
      <c r="K24" s="75"/>
      <c r="L24" s="75"/>
      <c r="M24" s="75"/>
      <c r="N24" s="75"/>
      <c r="O24" s="75"/>
      <c r="P24" s="75"/>
      <c r="Q24" s="75"/>
      <c r="R24" s="75"/>
      <c r="S24" s="75"/>
      <c r="T24" s="75"/>
      <c r="U24" s="75"/>
      <c r="V24" s="75"/>
      <c r="W24" s="75"/>
    </row>
    <row r="25" spans="1:23">
      <c r="A25" s="406" t="s">
        <v>39</v>
      </c>
      <c r="B25" s="402"/>
      <c r="C25" s="410">
        <f>ROUND(IF('Zins und Tilgung'!C16=0,0,'Zins und Tilgung'!C16),-2)</f>
        <v>0</v>
      </c>
      <c r="D25" s="103" t="str">
        <f t="shared" si="0"/>
        <v/>
      </c>
      <c r="E25" s="410">
        <f>ROUND(IF('Zins und Tilgung'!C17=0,0,'Zins und Tilgung'!C17),-2)</f>
        <v>0</v>
      </c>
      <c r="F25" s="103" t="str">
        <f t="shared" si="1"/>
        <v/>
      </c>
      <c r="G25" s="410">
        <f>ROUND(IF('Zins und Tilgung'!C18=0,0,'Zins und Tilgung'!C18),-2)</f>
        <v>0</v>
      </c>
      <c r="H25" s="103" t="str">
        <f t="shared" si="2"/>
        <v/>
      </c>
      <c r="I25" s="140"/>
      <c r="J25" s="75"/>
      <c r="K25" s="75"/>
      <c r="L25" s="75"/>
      <c r="M25" s="75"/>
      <c r="N25" s="75"/>
      <c r="O25" s="75"/>
      <c r="P25" s="75"/>
      <c r="Q25" s="75"/>
      <c r="R25" s="75"/>
      <c r="S25" s="75"/>
      <c r="T25" s="75"/>
      <c r="U25" s="75"/>
      <c r="V25" s="75"/>
      <c r="W25" s="75"/>
    </row>
    <row r="26" spans="1:23">
      <c r="A26" s="406" t="s">
        <v>253</v>
      </c>
      <c r="B26" s="82"/>
      <c r="C26" s="906"/>
      <c r="D26" s="103" t="str">
        <f t="shared" si="0"/>
        <v/>
      </c>
      <c r="E26" s="906">
        <f>IF(C26&gt;0,IF(Rentabilität!$G$21&gt;0,ROUND(C26*(1+(0.3*((Rentabilität!$G$21-Rentabilität!$E$21)/Rentabilität!$E$21))),-1),'übrige Kosten'!C26),0)</f>
        <v>0</v>
      </c>
      <c r="F26" s="103" t="str">
        <f t="shared" si="1"/>
        <v/>
      </c>
      <c r="G26" s="906">
        <f>IF(C26&gt;0,IF(Rentabilität!$I$11&gt;0,ROUND(E26*(1+(0.3*((Rentabilität!$I$21-Rentabilität!$G$21)/Rentabilität!$G$21))),-1),'übrige Kosten'!E26),0)</f>
        <v>0</v>
      </c>
      <c r="H26" s="103" t="str">
        <f t="shared" si="2"/>
        <v/>
      </c>
      <c r="I26" s="140"/>
      <c r="J26" s="75"/>
      <c r="K26" s="75"/>
      <c r="L26" s="75"/>
      <c r="M26" s="75"/>
      <c r="N26" s="75"/>
      <c r="O26" s="75"/>
      <c r="P26" s="75"/>
      <c r="Q26" s="75"/>
      <c r="R26" s="75"/>
      <c r="S26" s="75"/>
      <c r="T26" s="75"/>
      <c r="U26" s="75"/>
      <c r="V26" s="75"/>
      <c r="W26" s="75"/>
    </row>
    <row r="27" spans="1:23">
      <c r="A27" s="406" t="s">
        <v>85</v>
      </c>
      <c r="B27" s="974"/>
      <c r="C27" s="906"/>
      <c r="D27" s="103" t="str">
        <f t="shared" si="0"/>
        <v/>
      </c>
      <c r="E27" s="906">
        <f>IF(C27&gt;0,IF(Rentabilität!$G$21&gt;0,ROUND(C27*(1+(0.5*((Rentabilität!$G$21-Rentabilität!$E$21)/Rentabilität!$E$21))),-1),'übrige Kosten'!C27),0)</f>
        <v>0</v>
      </c>
      <c r="F27" s="103" t="str">
        <f t="shared" si="1"/>
        <v/>
      </c>
      <c r="G27" s="906">
        <f>IF(C27&gt;0,IF(Rentabilität!$I$11&gt;0,ROUND(E27*(1+(0.5*((Rentabilität!$I$21-Rentabilität!$G$21)/Rentabilität!$G$21))),-1),'übrige Kosten'!E27),0)</f>
        <v>0</v>
      </c>
      <c r="H27" s="103" t="str">
        <f t="shared" si="2"/>
        <v/>
      </c>
      <c r="I27" s="140"/>
      <c r="J27" s="75"/>
      <c r="K27" s="75"/>
      <c r="L27" s="75"/>
      <c r="M27" s="75"/>
      <c r="N27" s="75"/>
      <c r="O27" s="75"/>
      <c r="P27" s="75"/>
      <c r="Q27" s="75"/>
      <c r="R27" s="75"/>
      <c r="S27" s="75"/>
      <c r="T27" s="75"/>
      <c r="U27" s="75"/>
      <c r="V27" s="75"/>
      <c r="W27" s="75"/>
    </row>
    <row r="28" spans="1:23">
      <c r="A28" s="406" t="s">
        <v>48</v>
      </c>
      <c r="B28" s="974"/>
      <c r="C28" s="906"/>
      <c r="D28" s="103" t="str">
        <f t="shared" si="0"/>
        <v/>
      </c>
      <c r="E28" s="906">
        <f>IF(C28&gt;0,IF(Rentabilität!$G$21&gt;0,ROUND(C28*(1+(0.5*((Rentabilität!$G$21-Rentabilität!$E$21)/Rentabilität!$E$21))),-1),'übrige Kosten'!C28),0)</f>
        <v>0</v>
      </c>
      <c r="F28" s="103"/>
      <c r="G28" s="906">
        <f>IF(C28&gt;0,IF(Rentabilität!$I$11&gt;0,ROUND(E28*(1+(0.5*((Rentabilität!$I$21-Rentabilität!$G$21)/Rentabilität!$G$21))),-1),'übrige Kosten'!E28),0)</f>
        <v>0</v>
      </c>
      <c r="H28" s="103"/>
      <c r="I28" s="140"/>
      <c r="J28" s="75"/>
      <c r="K28" s="75"/>
      <c r="L28" s="75"/>
      <c r="M28" s="75"/>
      <c r="N28" s="75"/>
      <c r="O28" s="75"/>
      <c r="P28" s="75"/>
      <c r="Q28" s="75"/>
      <c r="R28" s="75"/>
      <c r="S28" s="75"/>
      <c r="T28" s="75"/>
      <c r="U28" s="75"/>
      <c r="V28" s="75"/>
      <c r="W28" s="75"/>
    </row>
    <row r="29" spans="1:23">
      <c r="A29" s="406" t="s">
        <v>49</v>
      </c>
      <c r="B29" s="974"/>
      <c r="C29" s="906"/>
      <c r="D29" s="103" t="str">
        <f t="shared" si="0"/>
        <v/>
      </c>
      <c r="E29" s="906">
        <f>IF(C29&gt;0,IF(Rentabilität!$G$21&gt;0,ROUND(C29*(1+(0.5*((Rentabilität!$G$21-Rentabilität!$E$21)/Rentabilität!$E$21))),-1),'übrige Kosten'!C29),0)</f>
        <v>0</v>
      </c>
      <c r="F29" s="103" t="str">
        <f t="shared" si="1"/>
        <v/>
      </c>
      <c r="G29" s="906">
        <f>IF(C29&gt;0,IF(Rentabilität!$I$11&gt;0,ROUND(E29*(1+(0.5*((Rentabilität!$I$21-Rentabilität!$G$21)/Rentabilität!$G$21))),-1),'übrige Kosten'!E29),0)</f>
        <v>0</v>
      </c>
      <c r="H29" s="103" t="str">
        <f t="shared" si="2"/>
        <v/>
      </c>
      <c r="I29" s="140"/>
      <c r="J29" s="75"/>
      <c r="K29" s="75"/>
      <c r="L29" s="75"/>
      <c r="M29" s="75"/>
      <c r="N29" s="75"/>
      <c r="O29" s="75"/>
      <c r="P29" s="75"/>
      <c r="Q29" s="75"/>
      <c r="R29" s="75"/>
      <c r="S29" s="75"/>
      <c r="T29" s="75"/>
      <c r="U29" s="75"/>
      <c r="V29" s="75"/>
      <c r="W29" s="75"/>
    </row>
    <row r="30" spans="1:23">
      <c r="A30" s="169" t="s">
        <v>42</v>
      </c>
      <c r="B30" s="411"/>
      <c r="C30" s="412">
        <f>SUM(C10:C29)</f>
        <v>0</v>
      </c>
      <c r="D30" s="103" t="str">
        <f t="shared" si="0"/>
        <v/>
      </c>
      <c r="E30" s="412">
        <f>SUM(E10:E29)</f>
        <v>0</v>
      </c>
      <c r="F30" s="103" t="str">
        <f t="shared" si="1"/>
        <v/>
      </c>
      <c r="G30" s="412">
        <f>SUM(G10:G29)</f>
        <v>0</v>
      </c>
      <c r="H30" s="103" t="str">
        <f t="shared" si="2"/>
        <v/>
      </c>
      <c r="I30" s="75"/>
      <c r="J30" s="75"/>
      <c r="K30" s="75"/>
      <c r="L30" s="75"/>
      <c r="M30" s="75"/>
      <c r="N30" s="75"/>
      <c r="O30" s="75"/>
      <c r="P30" s="75"/>
      <c r="Q30" s="75"/>
      <c r="R30" s="75"/>
      <c r="S30" s="75"/>
      <c r="T30" s="75"/>
      <c r="U30" s="75"/>
      <c r="V30" s="75"/>
      <c r="W30" s="75"/>
    </row>
    <row r="31" spans="1:23">
      <c r="A31" s="122"/>
      <c r="B31" s="75"/>
      <c r="C31" s="75"/>
      <c r="D31" s="75"/>
      <c r="E31" s="75"/>
      <c r="F31" s="75"/>
      <c r="G31" s="75"/>
      <c r="H31" s="75"/>
      <c r="I31" s="75"/>
      <c r="J31" s="75"/>
      <c r="K31" s="75"/>
      <c r="L31" s="75"/>
      <c r="M31" s="75"/>
      <c r="N31" s="75"/>
      <c r="O31" s="75"/>
      <c r="P31" s="75"/>
      <c r="Q31" s="75"/>
      <c r="R31" s="75"/>
      <c r="S31" s="75"/>
      <c r="T31" s="75"/>
      <c r="U31" s="75"/>
      <c r="V31" s="75"/>
      <c r="W31" s="75"/>
    </row>
    <row r="32" spans="1:23">
      <c r="A32" s="122"/>
      <c r="B32" s="75"/>
      <c r="C32" s="75"/>
      <c r="D32" s="75"/>
      <c r="E32" s="75"/>
      <c r="F32" s="75"/>
      <c r="G32" s="75"/>
      <c r="H32" s="75"/>
      <c r="I32" s="75"/>
      <c r="J32" s="75"/>
      <c r="K32" s="75"/>
      <c r="L32" s="75"/>
      <c r="M32" s="75"/>
      <c r="N32" s="75"/>
      <c r="O32" s="75"/>
      <c r="P32" s="75"/>
      <c r="Q32" s="75"/>
      <c r="R32" s="75"/>
      <c r="S32" s="75"/>
      <c r="T32" s="75"/>
      <c r="U32" s="75"/>
      <c r="V32" s="75"/>
      <c r="W32" s="75"/>
    </row>
    <row r="33" spans="1:23">
      <c r="A33" s="413" t="s">
        <v>364</v>
      </c>
      <c r="B33" s="414">
        <f>Startseite!$A$49</f>
        <v>1</v>
      </c>
      <c r="C33" s="415"/>
      <c r="D33" s="415"/>
      <c r="E33" s="415"/>
      <c r="F33" s="415"/>
      <c r="G33" s="415"/>
      <c r="H33" s="416"/>
      <c r="I33" s="75"/>
      <c r="J33" s="75"/>
      <c r="K33" s="75"/>
      <c r="L33" s="75"/>
      <c r="M33" s="75"/>
      <c r="N33" s="75"/>
      <c r="O33" s="75"/>
      <c r="P33" s="75"/>
      <c r="Q33" s="75"/>
      <c r="R33" s="75"/>
      <c r="S33" s="75"/>
      <c r="T33" s="75"/>
      <c r="U33" s="75"/>
      <c r="V33" s="75"/>
      <c r="W33" s="75"/>
    </row>
    <row r="34" spans="1:23">
      <c r="A34" s="100" t="s">
        <v>365</v>
      </c>
      <c r="B34" s="975">
        <v>4.4000000000000004</v>
      </c>
      <c r="C34" s="417">
        <f>ROUND(IF(IF(OR($B$33=8,$B$33=9,$B$33=10),Rentabilität!E38*0.035*'übrige Kosten'!$B$34,(Rentabilität!E38-24500)*0.035*'übrige Kosten'!$B$34)&gt;0,IF(OR(B$33=8,B$33=9,B$33=10),Rentabilität!E38*0.035*'übrige Kosten'!$B$34,(Rentabilität!E38-24500)*0.035*'übrige Kosten'!$B$34),0),-2)</f>
        <v>0</v>
      </c>
      <c r="D34" s="103" t="str">
        <f>IF(OR(C34="",C$39=0),"",(C34/C$39*100))</f>
        <v/>
      </c>
      <c r="E34" s="417">
        <f>ROUND(IF(IF(OR($B33=8,$B33=9,$B33=10),Rentabilität!G38*0.035*'übrige Kosten'!$B$34,(Rentabilität!G38-24500)*0.035*'übrige Kosten'!$B$34)&gt;0,IF(OR($B33=8,$B33=9,$B33=10),Rentabilität!G38*0.035*'übrige Kosten'!$B$34,(Rentabilität!G38-24500)*0.035*'übrige Kosten'!$B$34),0),-2)</f>
        <v>0</v>
      </c>
      <c r="F34" s="103" t="str">
        <f>IF(OR(E34="",E$39=0),"",(E34/E$39*100))</f>
        <v/>
      </c>
      <c r="G34" s="417">
        <f>ROUND(IF(IF(OR($B33=8,$B33=9,$B33=10),Rentabilität!I38*0.035*'übrige Kosten'!$B$34,(Rentabilität!I38-24500)*0.035*'übrige Kosten'!$B$34)&gt;0,IF(OR($B33=8,$B33=9,$B33=10),Rentabilität!I38*0.035*'übrige Kosten'!$B$34,(Rentabilität!I38-24500)*0.035*'übrige Kosten'!$B$34),0),-2)</f>
        <v>0</v>
      </c>
      <c r="H34" s="103" t="str">
        <f>IF(OR(G34="",G$39=0),"",(G34/G$39*100))</f>
        <v/>
      </c>
      <c r="I34" s="75"/>
      <c r="J34" s="75"/>
      <c r="K34" s="75"/>
      <c r="L34" s="75"/>
      <c r="M34" s="75"/>
      <c r="N34" s="75"/>
      <c r="O34" s="75"/>
      <c r="P34" s="75"/>
      <c r="Q34" s="75"/>
      <c r="R34" s="75"/>
      <c r="S34" s="75"/>
      <c r="T34" s="75"/>
      <c r="U34" s="75"/>
      <c r="V34" s="75"/>
      <c r="W34" s="75"/>
    </row>
    <row r="35" spans="1:23">
      <c r="A35" s="98" t="s">
        <v>361</v>
      </c>
      <c r="B35" s="99"/>
      <c r="C35" s="410">
        <f>IF(Rentabilität!E38&lt;=0,0,ROUND(IF(OR($B$33=8,$B$33=9,$B$33=10),Rentabilität!E38*0.15825,0),-2))</f>
        <v>0</v>
      </c>
      <c r="D35" s="103" t="str">
        <f>IF(OR(C35="",C$39=0),"",(C35/C$39*100))</f>
        <v/>
      </c>
      <c r="E35" s="410">
        <f>IF(Rentabilität!G38&lt;=0,0,ROUND(IF(OR($B$33=8,$B$33=9,$B$33=10),Rentabilität!G38*0.15825,0),-2))</f>
        <v>0</v>
      </c>
      <c r="F35" s="103" t="str">
        <f>IF(OR(E35="",E$39=0),"",(E35/E$39*100))</f>
        <v/>
      </c>
      <c r="G35" s="410">
        <f>IF(Rentabilität!I38&lt;=0,0,ROUND(IF(OR($B$33=8,$B$33=9,$B$33=10),Rentabilität!I38*0.15825,0),-2))</f>
        <v>0</v>
      </c>
      <c r="H35" s="103" t="str">
        <f>IF(OR(G35="",G$39=0),"",(G35/G$39*100))</f>
        <v/>
      </c>
      <c r="I35" s="75"/>
      <c r="J35" s="75"/>
      <c r="K35" s="75"/>
      <c r="L35" s="75"/>
      <c r="M35" s="75"/>
      <c r="N35" s="75"/>
      <c r="O35" s="75"/>
      <c r="P35" s="75"/>
      <c r="Q35" s="75"/>
      <c r="R35" s="75"/>
      <c r="S35" s="75"/>
      <c r="T35" s="75"/>
      <c r="U35" s="75"/>
      <c r="V35" s="75"/>
      <c r="W35" s="75"/>
    </row>
    <row r="36" spans="1:23">
      <c r="A36" s="418" t="s">
        <v>363</v>
      </c>
      <c r="B36" s="81"/>
      <c r="C36" s="419">
        <f>C34+C35</f>
        <v>0</v>
      </c>
      <c r="D36" s="103" t="str">
        <f>IF(OR(C36="",C$39=0),"",(D34+D35))</f>
        <v/>
      </c>
      <c r="E36" s="419">
        <f>E34+E35</f>
        <v>0</v>
      </c>
      <c r="F36" s="103" t="str">
        <f>IF(OR(E36="",E$39=0),"",(F34+F35))</f>
        <v/>
      </c>
      <c r="G36" s="419">
        <f>G34+G35</f>
        <v>0</v>
      </c>
      <c r="H36" s="103" t="str">
        <f>IF(OR(G36="",G$39=0),"",(H34+H35))</f>
        <v/>
      </c>
      <c r="I36" s="117"/>
      <c r="J36" s="75"/>
      <c r="K36" s="75"/>
      <c r="L36" s="75"/>
      <c r="M36" s="75"/>
      <c r="N36" s="75"/>
      <c r="O36" s="75"/>
      <c r="P36" s="75"/>
      <c r="Q36" s="75"/>
      <c r="R36" s="75"/>
      <c r="S36" s="75"/>
      <c r="T36" s="75"/>
      <c r="U36" s="75"/>
      <c r="V36" s="75"/>
      <c r="W36" s="75"/>
    </row>
    <row r="37" spans="1:23">
      <c r="A37" s="75"/>
      <c r="B37" s="75"/>
      <c r="C37" s="75"/>
      <c r="D37" s="75"/>
      <c r="E37" s="75"/>
      <c r="F37" s="75"/>
      <c r="G37" s="75"/>
      <c r="H37" s="75"/>
      <c r="I37" s="75"/>
      <c r="J37" s="75"/>
      <c r="K37" s="75"/>
      <c r="L37" s="75"/>
      <c r="M37" s="75"/>
      <c r="N37" s="75"/>
      <c r="O37" s="75"/>
      <c r="P37" s="75"/>
      <c r="Q37" s="75"/>
      <c r="R37" s="75"/>
      <c r="S37" s="75"/>
      <c r="T37" s="75"/>
      <c r="U37" s="75"/>
      <c r="V37" s="75"/>
      <c r="W37" s="75"/>
    </row>
    <row r="38" spans="1:23">
      <c r="A38" s="75"/>
      <c r="B38" s="75"/>
      <c r="C38" s="75"/>
      <c r="D38" s="75"/>
      <c r="E38" s="75"/>
      <c r="F38" s="75"/>
      <c r="G38" s="75"/>
      <c r="H38" s="75"/>
      <c r="I38" s="75"/>
      <c r="J38" s="75"/>
      <c r="K38" s="75"/>
      <c r="L38" s="75"/>
      <c r="M38" s="75"/>
      <c r="N38" s="75"/>
      <c r="O38" s="75"/>
      <c r="P38" s="75"/>
      <c r="Q38" s="75"/>
      <c r="R38" s="75"/>
      <c r="S38" s="75"/>
      <c r="T38" s="75"/>
      <c r="U38" s="75"/>
      <c r="V38" s="75"/>
      <c r="W38" s="75"/>
    </row>
    <row r="39" spans="1:23">
      <c r="A39" s="100" t="s">
        <v>264</v>
      </c>
      <c r="B39" s="420"/>
      <c r="C39" s="108">
        <f>(Rentabilität!E$21)</f>
        <v>0</v>
      </c>
      <c r="D39" s="103" t="str">
        <f>IF(C39=0,"",(C39/C$39*100))</f>
        <v/>
      </c>
      <c r="E39" s="108">
        <f>(Rentabilität!G$21)</f>
        <v>0</v>
      </c>
      <c r="F39" s="103" t="str">
        <f>IF(E39=0,"",(E39/E$39*100))</f>
        <v/>
      </c>
      <c r="G39" s="108">
        <f>(Rentabilität!I$21)</f>
        <v>0</v>
      </c>
      <c r="H39" s="103" t="str">
        <f>IF(G39=0,"",(G39/G$39*100))</f>
        <v/>
      </c>
      <c r="I39" s="75"/>
      <c r="J39" s="75"/>
      <c r="K39" s="75"/>
      <c r="L39" s="75"/>
      <c r="M39" s="75"/>
      <c r="N39" s="75"/>
      <c r="O39" s="75"/>
      <c r="P39" s="75"/>
      <c r="Q39" s="75"/>
      <c r="R39" s="75"/>
      <c r="S39" s="75"/>
      <c r="T39" s="75"/>
      <c r="U39" s="75"/>
      <c r="V39" s="75"/>
      <c r="W39" s="75"/>
    </row>
    <row r="40" spans="1:23">
      <c r="A40" s="75"/>
      <c r="B40" s="75"/>
      <c r="C40" s="75"/>
      <c r="D40" s="75"/>
      <c r="E40" s="75"/>
      <c r="F40" s="75"/>
      <c r="G40" s="75"/>
      <c r="H40" s="75"/>
      <c r="I40" s="75"/>
      <c r="J40" s="75"/>
      <c r="K40" s="75"/>
      <c r="L40" s="75"/>
      <c r="M40" s="75"/>
      <c r="N40" s="75"/>
      <c r="O40" s="75"/>
      <c r="P40" s="75"/>
      <c r="Q40" s="75"/>
      <c r="R40" s="75"/>
      <c r="S40" s="75"/>
      <c r="T40" s="75"/>
      <c r="U40" s="75"/>
      <c r="V40" s="75"/>
      <c r="W40" s="75"/>
    </row>
    <row r="41" spans="1:23">
      <c r="A41" s="75"/>
      <c r="B41" s="75"/>
      <c r="C41" s="75"/>
      <c r="D41" s="75"/>
      <c r="E41" s="75"/>
      <c r="F41" s="75"/>
      <c r="G41" s="75"/>
      <c r="H41" s="75"/>
      <c r="I41" s="75"/>
      <c r="J41" s="75"/>
      <c r="K41" s="75"/>
      <c r="L41" s="75"/>
      <c r="M41" s="75"/>
      <c r="N41" s="75"/>
      <c r="O41" s="75"/>
      <c r="P41" s="75"/>
      <c r="Q41" s="75"/>
      <c r="R41" s="75"/>
      <c r="S41" s="75"/>
      <c r="T41" s="75"/>
      <c r="U41" s="75"/>
      <c r="V41" s="75"/>
      <c r="W41" s="75"/>
    </row>
    <row r="42" spans="1:23">
      <c r="A42" s="75"/>
      <c r="B42" s="75"/>
      <c r="C42" s="75"/>
      <c r="D42" s="75"/>
      <c r="E42" s="75"/>
      <c r="F42" s="75"/>
      <c r="G42" s="75"/>
      <c r="H42" s="75"/>
      <c r="I42" s="75"/>
      <c r="J42" s="75"/>
      <c r="K42" s="75"/>
      <c r="L42" s="75"/>
      <c r="M42" s="75"/>
      <c r="N42" s="75"/>
      <c r="O42" s="75"/>
      <c r="P42" s="75"/>
      <c r="Q42" s="75"/>
      <c r="R42" s="75"/>
      <c r="S42" s="75"/>
      <c r="T42" s="75"/>
      <c r="U42" s="75"/>
      <c r="V42" s="75"/>
      <c r="W42" s="75"/>
    </row>
    <row r="43" spans="1:23">
      <c r="A43" s="117"/>
      <c r="B43" s="421"/>
      <c r="C43" s="75"/>
      <c r="D43" s="75"/>
      <c r="E43" s="75"/>
      <c r="F43" s="75"/>
      <c r="G43" s="75"/>
      <c r="H43" s="75"/>
      <c r="I43" s="75"/>
      <c r="J43" s="75"/>
      <c r="K43" s="75"/>
      <c r="L43" s="75"/>
      <c r="M43" s="75"/>
      <c r="N43" s="75"/>
      <c r="O43" s="75"/>
      <c r="P43" s="75"/>
      <c r="Q43" s="75"/>
      <c r="R43" s="75"/>
      <c r="S43" s="75"/>
      <c r="T43" s="75"/>
      <c r="U43" s="75"/>
      <c r="V43" s="75"/>
      <c r="W43" s="75"/>
    </row>
    <row r="44" spans="1:23">
      <c r="A44" s="422"/>
      <c r="B44" s="421"/>
      <c r="C44" s="75"/>
      <c r="D44" s="75"/>
      <c r="E44" s="75"/>
      <c r="F44" s="75"/>
      <c r="G44" s="75"/>
      <c r="H44" s="75"/>
      <c r="I44" s="75"/>
      <c r="J44" s="75"/>
      <c r="K44" s="75"/>
      <c r="L44" s="75"/>
      <c r="M44" s="75"/>
      <c r="N44" s="75"/>
      <c r="O44" s="75"/>
      <c r="P44" s="75"/>
      <c r="Q44" s="75"/>
      <c r="R44" s="75"/>
      <c r="S44" s="75"/>
      <c r="T44" s="75"/>
      <c r="U44" s="75"/>
      <c r="V44" s="75"/>
      <c r="W44" s="75"/>
    </row>
    <row r="45" spans="1:23">
      <c r="A45" s="75"/>
      <c r="B45" s="75"/>
      <c r="C45" s="75"/>
      <c r="D45" s="75"/>
      <c r="E45" s="75"/>
      <c r="F45" s="75"/>
      <c r="G45" s="75"/>
      <c r="H45" s="75"/>
      <c r="I45" s="75"/>
      <c r="J45" s="75"/>
      <c r="K45" s="75"/>
      <c r="L45" s="75"/>
      <c r="M45" s="75"/>
      <c r="N45" s="75"/>
      <c r="O45" s="75"/>
      <c r="P45" s="75"/>
      <c r="Q45" s="75"/>
      <c r="R45" s="75"/>
      <c r="S45" s="75"/>
      <c r="T45" s="75"/>
      <c r="U45" s="75"/>
      <c r="V45" s="75"/>
      <c r="W45" s="75"/>
    </row>
    <row r="46" spans="1:23">
      <c r="A46" s="75"/>
      <c r="B46" s="75"/>
      <c r="C46" s="75"/>
      <c r="D46" s="75"/>
      <c r="E46" s="75"/>
      <c r="F46" s="75"/>
      <c r="G46" s="75"/>
      <c r="H46" s="75"/>
      <c r="I46" s="75"/>
      <c r="J46" s="75"/>
      <c r="K46" s="75"/>
      <c r="L46" s="75"/>
      <c r="M46" s="75"/>
      <c r="N46" s="75"/>
      <c r="O46" s="75"/>
      <c r="P46" s="75"/>
      <c r="Q46" s="75"/>
      <c r="R46" s="75"/>
      <c r="S46" s="75"/>
      <c r="T46" s="75"/>
      <c r="U46" s="75"/>
      <c r="V46" s="75"/>
      <c r="W46" s="75"/>
    </row>
    <row r="47" spans="1:23">
      <c r="A47" s="75"/>
      <c r="B47" s="75"/>
      <c r="C47" s="75"/>
      <c r="D47" s="75"/>
      <c r="E47" s="75"/>
      <c r="F47" s="75"/>
      <c r="G47" s="125"/>
      <c r="H47" s="75"/>
      <c r="I47" s="75"/>
      <c r="J47" s="75"/>
      <c r="K47" s="75"/>
      <c r="L47" s="75"/>
      <c r="M47" s="75"/>
      <c r="N47" s="75"/>
      <c r="O47" s="75"/>
      <c r="P47" s="75"/>
      <c r="Q47" s="75"/>
      <c r="R47" s="75"/>
      <c r="S47" s="75"/>
      <c r="T47" s="75"/>
      <c r="U47" s="75"/>
      <c r="V47" s="75"/>
      <c r="W47" s="75"/>
    </row>
    <row r="48" spans="1:23">
      <c r="A48" s="75"/>
      <c r="B48" s="75"/>
      <c r="C48" s="75"/>
      <c r="D48" s="75"/>
      <c r="E48" s="75"/>
      <c r="F48" s="75"/>
      <c r="G48" s="75"/>
      <c r="H48" s="75"/>
      <c r="I48" s="75"/>
      <c r="J48" s="75"/>
      <c r="K48" s="75"/>
      <c r="L48" s="75"/>
      <c r="M48" s="75"/>
      <c r="N48" s="75"/>
      <c r="O48" s="75"/>
      <c r="P48" s="75"/>
      <c r="Q48" s="75"/>
      <c r="R48" s="75"/>
      <c r="S48" s="75"/>
      <c r="T48" s="75"/>
      <c r="U48" s="75"/>
      <c r="V48" s="75"/>
      <c r="W48" s="75"/>
    </row>
    <row r="49" spans="1:23">
      <c r="A49" s="75"/>
      <c r="B49" s="75"/>
      <c r="C49" s="75"/>
      <c r="D49" s="75"/>
      <c r="E49" s="75"/>
      <c r="F49" s="75"/>
      <c r="G49" s="75"/>
      <c r="H49" s="75"/>
      <c r="I49" s="75"/>
      <c r="J49" s="75"/>
      <c r="K49" s="75"/>
      <c r="L49" s="75"/>
      <c r="M49" s="75"/>
      <c r="N49" s="75"/>
      <c r="O49" s="75"/>
      <c r="P49" s="75"/>
      <c r="Q49" s="75"/>
      <c r="R49" s="75"/>
      <c r="S49" s="75"/>
      <c r="T49" s="75"/>
      <c r="U49" s="75"/>
      <c r="V49" s="75"/>
      <c r="W49" s="75"/>
    </row>
    <row r="50" spans="1:23">
      <c r="A50" s="75"/>
      <c r="B50" s="75"/>
      <c r="C50" s="75"/>
      <c r="D50" s="75"/>
      <c r="E50" s="75"/>
      <c r="F50" s="75"/>
      <c r="G50" s="75"/>
      <c r="H50" s="75"/>
      <c r="I50" s="75"/>
      <c r="J50" s="75"/>
      <c r="K50" s="75"/>
      <c r="L50" s="75"/>
      <c r="M50" s="75"/>
      <c r="N50" s="75"/>
      <c r="O50" s="75"/>
      <c r="P50" s="75"/>
      <c r="Q50" s="75"/>
      <c r="R50" s="75"/>
      <c r="S50" s="75"/>
      <c r="T50" s="75"/>
      <c r="U50" s="75"/>
      <c r="V50" s="75"/>
      <c r="W50" s="75"/>
    </row>
    <row r="51" spans="1:23">
      <c r="A51" s="75"/>
      <c r="B51" s="75"/>
      <c r="C51" s="75"/>
      <c r="D51" s="75"/>
      <c r="E51" s="75"/>
      <c r="F51" s="75"/>
      <c r="G51" s="75"/>
      <c r="H51" s="75"/>
      <c r="I51" s="75"/>
      <c r="J51" s="75"/>
      <c r="K51" s="75"/>
      <c r="L51" s="75"/>
      <c r="M51" s="75"/>
      <c r="N51" s="75"/>
      <c r="O51" s="75"/>
      <c r="P51" s="75"/>
      <c r="Q51" s="75"/>
      <c r="R51" s="75"/>
      <c r="S51" s="75"/>
      <c r="T51" s="75"/>
      <c r="U51" s="75"/>
      <c r="V51" s="75"/>
      <c r="W51" s="75"/>
    </row>
    <row r="52" spans="1:23">
      <c r="A52" s="75"/>
      <c r="B52" s="75"/>
      <c r="C52" s="75"/>
      <c r="D52" s="75"/>
      <c r="E52" s="75"/>
      <c r="F52" s="75"/>
      <c r="G52" s="75"/>
      <c r="H52" s="75"/>
      <c r="I52" s="75"/>
      <c r="J52" s="75"/>
      <c r="K52" s="75"/>
      <c r="L52" s="75"/>
      <c r="M52" s="75"/>
      <c r="N52" s="75"/>
      <c r="O52" s="75"/>
      <c r="P52" s="75"/>
      <c r="Q52" s="75"/>
      <c r="R52" s="75"/>
      <c r="S52" s="75"/>
      <c r="T52" s="75"/>
      <c r="U52" s="75"/>
      <c r="V52" s="75"/>
      <c r="W52" s="75"/>
    </row>
    <row r="53" spans="1:23">
      <c r="A53" s="75"/>
      <c r="B53" s="75"/>
      <c r="C53" s="75"/>
      <c r="D53" s="75"/>
      <c r="E53" s="75"/>
      <c r="F53" s="75"/>
      <c r="G53" s="75"/>
      <c r="H53" s="75"/>
      <c r="I53" s="75"/>
      <c r="J53" s="75"/>
      <c r="K53" s="75"/>
      <c r="L53" s="75"/>
      <c r="M53" s="75"/>
      <c r="N53" s="75"/>
      <c r="O53" s="75"/>
      <c r="P53" s="75"/>
      <c r="Q53" s="75"/>
      <c r="R53" s="75"/>
      <c r="S53" s="75"/>
      <c r="T53" s="75"/>
      <c r="U53" s="75"/>
      <c r="V53" s="75"/>
      <c r="W53" s="75"/>
    </row>
    <row r="54" spans="1:23">
      <c r="A54" s="75"/>
      <c r="B54" s="75"/>
      <c r="C54" s="75"/>
      <c r="D54" s="75"/>
      <c r="E54" s="75"/>
      <c r="F54" s="75"/>
      <c r="G54" s="75"/>
      <c r="H54" s="75"/>
      <c r="I54" s="75"/>
      <c r="J54" s="75"/>
      <c r="K54" s="75"/>
      <c r="L54" s="75"/>
      <c r="M54" s="75"/>
      <c r="N54" s="75"/>
      <c r="O54" s="75"/>
      <c r="P54" s="75"/>
      <c r="Q54" s="75"/>
      <c r="R54" s="75"/>
      <c r="S54" s="75"/>
      <c r="T54" s="75"/>
      <c r="U54" s="75"/>
      <c r="V54" s="75"/>
      <c r="W54" s="75"/>
    </row>
    <row r="55" spans="1:23">
      <c r="A55" s="75"/>
      <c r="B55" s="75"/>
      <c r="C55" s="75"/>
      <c r="D55" s="75"/>
      <c r="E55" s="75"/>
      <c r="F55" s="75"/>
      <c r="G55" s="75"/>
      <c r="H55" s="75"/>
      <c r="I55" s="75"/>
      <c r="J55" s="75"/>
      <c r="K55" s="75"/>
      <c r="L55" s="75"/>
      <c r="M55" s="75"/>
      <c r="N55" s="75"/>
      <c r="O55" s="75"/>
      <c r="P55" s="75"/>
      <c r="Q55" s="75"/>
      <c r="R55" s="75"/>
      <c r="S55" s="75"/>
      <c r="T55" s="75"/>
      <c r="U55" s="75"/>
      <c r="V55" s="75"/>
      <c r="W55" s="75"/>
    </row>
    <row r="56" spans="1:23">
      <c r="A56" s="75"/>
      <c r="B56" s="75"/>
      <c r="C56" s="75"/>
      <c r="D56" s="75"/>
      <c r="E56" s="75"/>
      <c r="F56" s="75"/>
      <c r="G56" s="75"/>
      <c r="H56" s="75"/>
      <c r="I56" s="75"/>
      <c r="J56" s="75"/>
      <c r="K56" s="75"/>
      <c r="L56" s="75"/>
      <c r="M56" s="75"/>
      <c r="N56" s="75"/>
      <c r="O56" s="75"/>
      <c r="P56" s="75"/>
      <c r="Q56" s="75"/>
      <c r="R56" s="75"/>
      <c r="S56" s="75"/>
      <c r="T56" s="75"/>
      <c r="U56" s="75"/>
      <c r="V56" s="75"/>
      <c r="W56" s="75"/>
    </row>
    <row r="57" spans="1:23">
      <c r="A57" s="75"/>
      <c r="B57" s="75"/>
      <c r="C57" s="75"/>
      <c r="D57" s="75"/>
      <c r="E57" s="75"/>
      <c r="F57" s="75"/>
      <c r="G57" s="75"/>
      <c r="H57" s="75"/>
      <c r="I57" s="75"/>
      <c r="J57" s="75"/>
      <c r="K57" s="75"/>
      <c r="L57" s="75"/>
      <c r="M57" s="75"/>
      <c r="N57" s="75"/>
      <c r="O57" s="75"/>
      <c r="P57" s="75"/>
      <c r="Q57" s="75"/>
      <c r="R57" s="75"/>
      <c r="S57" s="75"/>
      <c r="T57" s="75"/>
      <c r="U57" s="75"/>
      <c r="V57" s="75"/>
      <c r="W57" s="75"/>
    </row>
    <row r="58" spans="1:23">
      <c r="A58" s="75"/>
      <c r="B58" s="75"/>
      <c r="C58" s="75"/>
      <c r="D58" s="75"/>
      <c r="E58" s="75"/>
      <c r="F58" s="75"/>
      <c r="G58" s="75"/>
      <c r="H58" s="75"/>
      <c r="I58" s="75"/>
      <c r="J58" s="75"/>
      <c r="K58" s="75"/>
      <c r="L58" s="75"/>
      <c r="M58" s="75"/>
      <c r="N58" s="75"/>
      <c r="O58" s="75"/>
      <c r="P58" s="75"/>
      <c r="Q58" s="75"/>
      <c r="R58" s="75"/>
      <c r="S58" s="75"/>
      <c r="T58" s="75"/>
      <c r="U58" s="75"/>
      <c r="V58" s="75"/>
      <c r="W58" s="75"/>
    </row>
    <row r="59" spans="1:23">
      <c r="A59" s="75"/>
      <c r="B59" s="75"/>
      <c r="C59" s="75"/>
      <c r="D59" s="75"/>
      <c r="E59" s="75"/>
      <c r="F59" s="75"/>
      <c r="G59" s="75"/>
      <c r="H59" s="75"/>
      <c r="I59" s="75"/>
      <c r="J59" s="75"/>
      <c r="K59" s="75"/>
      <c r="L59" s="75"/>
      <c r="M59" s="75"/>
      <c r="N59" s="75"/>
      <c r="O59" s="75"/>
      <c r="P59" s="75"/>
      <c r="Q59" s="75"/>
      <c r="R59" s="75"/>
      <c r="S59" s="75"/>
      <c r="T59" s="75"/>
      <c r="U59" s="75"/>
      <c r="V59" s="75"/>
      <c r="W59" s="75"/>
    </row>
    <row r="60" spans="1:23">
      <c r="A60" s="75"/>
      <c r="B60" s="75"/>
      <c r="C60" s="75"/>
      <c r="D60" s="75"/>
      <c r="E60" s="75"/>
      <c r="F60" s="75"/>
      <c r="G60" s="75"/>
      <c r="H60" s="75"/>
      <c r="I60" s="75"/>
      <c r="J60" s="75"/>
      <c r="K60" s="75"/>
      <c r="L60" s="75"/>
      <c r="M60" s="75"/>
      <c r="N60" s="75"/>
      <c r="O60" s="75"/>
      <c r="P60" s="75"/>
      <c r="Q60" s="75"/>
      <c r="R60" s="75"/>
      <c r="S60" s="75"/>
      <c r="T60" s="75"/>
      <c r="U60" s="75"/>
      <c r="V60" s="75"/>
      <c r="W60" s="75"/>
    </row>
    <row r="61" spans="1:23">
      <c r="A61" s="75"/>
      <c r="B61" s="75"/>
      <c r="C61" s="75"/>
      <c r="D61" s="75"/>
      <c r="E61" s="75"/>
      <c r="F61" s="75"/>
      <c r="G61" s="75"/>
      <c r="H61" s="75"/>
      <c r="I61" s="75"/>
      <c r="J61" s="75"/>
      <c r="K61" s="75"/>
      <c r="L61" s="75"/>
      <c r="M61" s="75"/>
      <c r="N61" s="75"/>
      <c r="O61" s="75"/>
      <c r="P61" s="75"/>
      <c r="Q61" s="75"/>
      <c r="R61" s="75"/>
      <c r="S61" s="75"/>
      <c r="T61" s="75"/>
      <c r="U61" s="75"/>
      <c r="V61" s="75"/>
      <c r="W61" s="75"/>
    </row>
    <row r="62" spans="1:23">
      <c r="A62" s="75"/>
      <c r="B62" s="75"/>
      <c r="C62" s="75"/>
      <c r="D62" s="75"/>
      <c r="E62" s="75"/>
      <c r="F62" s="75"/>
      <c r="G62" s="75"/>
      <c r="H62" s="75"/>
      <c r="I62" s="75"/>
      <c r="J62" s="75"/>
      <c r="K62" s="75"/>
      <c r="L62" s="75"/>
      <c r="M62" s="75"/>
      <c r="N62" s="75"/>
      <c r="O62" s="75"/>
      <c r="P62" s="75"/>
      <c r="Q62" s="75"/>
      <c r="R62" s="75"/>
      <c r="S62" s="75"/>
      <c r="T62" s="75"/>
      <c r="U62" s="75"/>
      <c r="V62" s="75"/>
      <c r="W62" s="75"/>
    </row>
    <row r="63" spans="1:23">
      <c r="A63" s="75"/>
      <c r="B63" s="75"/>
      <c r="C63" s="75"/>
      <c r="D63" s="75"/>
      <c r="E63" s="75"/>
      <c r="F63" s="75"/>
      <c r="G63" s="75"/>
      <c r="H63" s="75"/>
      <c r="I63" s="75"/>
      <c r="J63" s="75"/>
      <c r="K63" s="75"/>
      <c r="L63" s="75"/>
      <c r="M63" s="75"/>
      <c r="N63" s="75"/>
      <c r="O63" s="75"/>
      <c r="P63" s="75"/>
      <c r="Q63" s="75"/>
      <c r="R63" s="75"/>
      <c r="S63" s="75"/>
      <c r="T63" s="75"/>
      <c r="U63" s="75"/>
      <c r="V63" s="75"/>
      <c r="W63" s="75"/>
    </row>
    <row r="64" spans="1:23">
      <c r="A64" s="75"/>
      <c r="B64" s="75"/>
      <c r="C64" s="75"/>
      <c r="D64" s="75"/>
      <c r="E64" s="75"/>
      <c r="F64" s="75"/>
      <c r="G64" s="75"/>
      <c r="H64" s="75"/>
      <c r="I64" s="75"/>
      <c r="J64" s="75"/>
      <c r="K64" s="75"/>
      <c r="L64" s="75"/>
      <c r="M64" s="75"/>
      <c r="N64" s="75"/>
      <c r="O64" s="75"/>
      <c r="P64" s="75"/>
      <c r="Q64" s="75"/>
      <c r="R64" s="75"/>
      <c r="S64" s="75"/>
      <c r="T64" s="75"/>
      <c r="U64" s="75"/>
      <c r="V64" s="75"/>
      <c r="W64" s="75"/>
    </row>
    <row r="65" spans="1:23">
      <c r="A65" s="75"/>
      <c r="B65" s="75"/>
      <c r="C65" s="75"/>
      <c r="D65" s="75"/>
      <c r="E65" s="75"/>
      <c r="F65" s="75"/>
      <c r="G65" s="75"/>
      <c r="H65" s="75"/>
      <c r="I65" s="75"/>
      <c r="J65" s="75"/>
      <c r="K65" s="75"/>
      <c r="L65" s="75"/>
      <c r="M65" s="75"/>
      <c r="N65" s="75"/>
      <c r="O65" s="75"/>
      <c r="P65" s="75"/>
      <c r="Q65" s="75"/>
      <c r="R65" s="75"/>
      <c r="S65" s="75"/>
      <c r="T65" s="75"/>
      <c r="U65" s="75"/>
      <c r="V65" s="75"/>
      <c r="W65" s="75"/>
    </row>
    <row r="66" spans="1:23">
      <c r="A66" s="75"/>
      <c r="B66" s="75"/>
      <c r="C66" s="75"/>
      <c r="D66" s="75"/>
      <c r="E66" s="75"/>
      <c r="F66" s="75"/>
      <c r="G66" s="75"/>
      <c r="H66" s="75"/>
      <c r="I66" s="75"/>
      <c r="J66" s="75"/>
      <c r="K66" s="75"/>
      <c r="L66" s="75"/>
      <c r="M66" s="75"/>
      <c r="N66" s="75"/>
      <c r="O66" s="75"/>
      <c r="P66" s="75"/>
      <c r="Q66" s="75"/>
      <c r="R66" s="75"/>
      <c r="S66" s="75"/>
      <c r="T66" s="75"/>
      <c r="U66" s="75"/>
      <c r="V66" s="75"/>
      <c r="W66" s="75"/>
    </row>
    <row r="67" spans="1:23">
      <c r="A67" s="75"/>
      <c r="B67" s="75"/>
      <c r="C67" s="75"/>
      <c r="D67" s="75"/>
      <c r="E67" s="75"/>
      <c r="F67" s="75"/>
      <c r="G67" s="75"/>
      <c r="H67" s="75"/>
      <c r="I67" s="75"/>
      <c r="J67" s="75"/>
      <c r="K67" s="75"/>
      <c r="L67" s="75"/>
      <c r="M67" s="75"/>
      <c r="N67" s="75"/>
      <c r="O67" s="75"/>
      <c r="P67" s="75"/>
      <c r="Q67" s="75"/>
      <c r="R67" s="75"/>
      <c r="S67" s="75"/>
      <c r="T67" s="75"/>
      <c r="U67" s="75"/>
      <c r="V67" s="75"/>
      <c r="W67" s="75"/>
    </row>
    <row r="68" spans="1:23">
      <c r="A68" s="75"/>
      <c r="B68" s="75"/>
      <c r="C68" s="75"/>
      <c r="D68" s="75"/>
      <c r="E68" s="75"/>
      <c r="F68" s="75"/>
      <c r="G68" s="75"/>
      <c r="H68" s="75"/>
      <c r="I68" s="75"/>
      <c r="J68" s="75"/>
      <c r="K68" s="75"/>
      <c r="L68" s="75"/>
      <c r="M68" s="75"/>
      <c r="N68" s="75"/>
      <c r="O68" s="75"/>
      <c r="P68" s="75"/>
      <c r="Q68" s="75"/>
      <c r="R68" s="75"/>
      <c r="S68" s="75"/>
      <c r="T68" s="75"/>
      <c r="U68" s="75"/>
      <c r="V68" s="75"/>
      <c r="W68" s="75"/>
    </row>
    <row r="69" spans="1:23">
      <c r="A69" s="75"/>
      <c r="B69" s="75"/>
      <c r="C69" s="75"/>
      <c r="D69" s="75"/>
      <c r="E69" s="75"/>
      <c r="F69" s="75"/>
      <c r="G69" s="75"/>
      <c r="H69" s="75"/>
      <c r="I69" s="75"/>
      <c r="J69" s="75"/>
      <c r="K69" s="75"/>
      <c r="L69" s="75"/>
      <c r="M69" s="75"/>
      <c r="N69" s="75"/>
      <c r="O69" s="75"/>
      <c r="P69" s="75"/>
      <c r="Q69" s="75"/>
      <c r="R69" s="75"/>
      <c r="S69" s="75"/>
      <c r="T69" s="75"/>
      <c r="U69" s="75"/>
      <c r="V69" s="75"/>
      <c r="W69" s="75"/>
    </row>
    <row r="70" spans="1:23">
      <c r="A70" s="75"/>
      <c r="B70" s="75"/>
      <c r="C70" s="75"/>
      <c r="D70" s="75"/>
      <c r="E70" s="75"/>
      <c r="F70" s="75"/>
      <c r="G70" s="75"/>
      <c r="H70" s="75"/>
      <c r="I70" s="75"/>
      <c r="J70" s="75"/>
      <c r="K70" s="75"/>
      <c r="L70" s="75"/>
      <c r="M70" s="75"/>
      <c r="N70" s="75"/>
      <c r="O70" s="75"/>
      <c r="P70" s="75"/>
      <c r="Q70" s="75"/>
      <c r="R70" s="75"/>
      <c r="S70" s="75"/>
      <c r="T70" s="75"/>
      <c r="U70" s="75"/>
      <c r="V70" s="75"/>
      <c r="W70" s="75"/>
    </row>
    <row r="71" spans="1:23">
      <c r="A71" s="75"/>
      <c r="B71" s="75"/>
      <c r="C71" s="75"/>
      <c r="D71" s="75"/>
      <c r="E71" s="75"/>
      <c r="F71" s="75"/>
      <c r="G71" s="75"/>
      <c r="H71" s="75"/>
      <c r="I71" s="75"/>
      <c r="J71" s="75"/>
      <c r="K71" s="75"/>
      <c r="L71" s="75"/>
      <c r="M71" s="75"/>
      <c r="N71" s="75"/>
      <c r="O71" s="75"/>
      <c r="P71" s="75"/>
      <c r="Q71" s="75"/>
      <c r="R71" s="75"/>
      <c r="S71" s="75"/>
      <c r="T71" s="75"/>
      <c r="U71" s="75"/>
      <c r="V71" s="75"/>
      <c r="W71" s="75"/>
    </row>
    <row r="72" spans="1:23">
      <c r="A72" s="75"/>
      <c r="B72" s="75"/>
      <c r="C72" s="75"/>
      <c r="D72" s="75"/>
      <c r="E72" s="75"/>
      <c r="F72" s="75"/>
      <c r="G72" s="75"/>
      <c r="H72" s="75"/>
      <c r="I72" s="75"/>
      <c r="J72" s="75"/>
      <c r="K72" s="75"/>
      <c r="L72" s="75"/>
      <c r="M72" s="75"/>
      <c r="N72" s="75"/>
      <c r="O72" s="75"/>
      <c r="P72" s="75"/>
      <c r="Q72" s="75"/>
      <c r="R72" s="75"/>
      <c r="S72" s="75"/>
      <c r="T72" s="75"/>
      <c r="U72" s="75"/>
      <c r="V72" s="75"/>
      <c r="W72" s="75"/>
    </row>
    <row r="73" spans="1:23">
      <c r="A73" s="75"/>
      <c r="B73" s="75"/>
      <c r="C73" s="75"/>
      <c r="D73" s="75"/>
      <c r="E73" s="75"/>
      <c r="F73" s="75"/>
      <c r="G73" s="75"/>
      <c r="H73" s="75"/>
      <c r="I73" s="75"/>
      <c r="J73" s="75"/>
      <c r="K73" s="75"/>
      <c r="L73" s="75"/>
      <c r="M73" s="75"/>
      <c r="N73" s="75"/>
      <c r="O73" s="75"/>
      <c r="P73" s="75"/>
      <c r="Q73" s="75"/>
      <c r="R73" s="75"/>
      <c r="S73" s="75"/>
      <c r="T73" s="75"/>
      <c r="U73" s="75"/>
      <c r="V73" s="75"/>
      <c r="W73" s="75"/>
    </row>
    <row r="74" spans="1:23">
      <c r="A74" s="75"/>
      <c r="B74" s="75"/>
      <c r="C74" s="75"/>
      <c r="D74" s="75"/>
      <c r="E74" s="75"/>
      <c r="F74" s="75"/>
      <c r="G74" s="75"/>
      <c r="H74" s="75"/>
      <c r="I74" s="75"/>
      <c r="J74" s="75"/>
      <c r="K74" s="75"/>
      <c r="L74" s="75"/>
      <c r="M74" s="75"/>
      <c r="N74" s="75"/>
      <c r="O74" s="75"/>
      <c r="P74" s="75"/>
      <c r="Q74" s="75"/>
      <c r="R74" s="75"/>
      <c r="S74" s="75"/>
      <c r="T74" s="75"/>
      <c r="U74" s="75"/>
      <c r="V74" s="75"/>
      <c r="W74" s="75"/>
    </row>
    <row r="75" spans="1:23">
      <c r="A75" s="75"/>
      <c r="B75" s="75"/>
      <c r="C75" s="75"/>
      <c r="D75" s="75"/>
      <c r="E75" s="75"/>
      <c r="F75" s="75"/>
      <c r="G75" s="75"/>
      <c r="H75" s="75"/>
      <c r="I75" s="75"/>
      <c r="J75" s="75"/>
      <c r="K75" s="75"/>
      <c r="L75" s="75"/>
      <c r="M75" s="75"/>
      <c r="N75" s="75"/>
      <c r="O75" s="75"/>
      <c r="P75" s="75"/>
      <c r="Q75" s="75"/>
      <c r="R75" s="75"/>
      <c r="S75" s="75"/>
      <c r="T75" s="75"/>
      <c r="U75" s="75"/>
      <c r="V75" s="75"/>
      <c r="W75" s="75"/>
    </row>
    <row r="76" spans="1:23">
      <c r="A76" s="75"/>
      <c r="B76" s="75"/>
      <c r="C76" s="75"/>
      <c r="D76" s="75"/>
      <c r="E76" s="75"/>
      <c r="F76" s="75"/>
      <c r="G76" s="75"/>
      <c r="H76" s="75"/>
      <c r="I76" s="75"/>
      <c r="J76" s="75"/>
      <c r="K76" s="75"/>
      <c r="L76" s="75"/>
      <c r="M76" s="75"/>
      <c r="N76" s="75"/>
      <c r="O76" s="75"/>
      <c r="P76" s="75"/>
      <c r="Q76" s="75"/>
      <c r="R76" s="75"/>
      <c r="S76" s="75"/>
      <c r="T76" s="75"/>
      <c r="U76" s="75"/>
      <c r="V76" s="75"/>
      <c r="W76" s="75"/>
    </row>
    <row r="77" spans="1:23">
      <c r="A77" s="75"/>
      <c r="B77" s="75"/>
      <c r="C77" s="75"/>
      <c r="D77" s="75"/>
      <c r="E77" s="75"/>
      <c r="F77" s="75"/>
      <c r="G77" s="75"/>
      <c r="H77" s="75"/>
      <c r="I77" s="75"/>
      <c r="J77" s="75"/>
      <c r="K77" s="75"/>
      <c r="L77" s="75"/>
      <c r="M77" s="75"/>
      <c r="N77" s="75"/>
      <c r="O77" s="75"/>
      <c r="P77" s="75"/>
      <c r="Q77" s="75"/>
      <c r="R77" s="75"/>
      <c r="S77" s="75"/>
      <c r="T77" s="75"/>
      <c r="U77" s="75"/>
      <c r="V77" s="75"/>
      <c r="W77" s="75"/>
    </row>
    <row r="78" spans="1:23">
      <c r="A78" s="75"/>
      <c r="B78" s="75"/>
      <c r="C78" s="75"/>
      <c r="D78" s="75"/>
      <c r="E78" s="75"/>
      <c r="F78" s="75"/>
      <c r="G78" s="75"/>
      <c r="H78" s="75"/>
      <c r="I78" s="75"/>
      <c r="J78" s="75"/>
      <c r="K78" s="75"/>
      <c r="L78" s="75"/>
      <c r="M78" s="75"/>
      <c r="N78" s="75"/>
      <c r="O78" s="75"/>
      <c r="P78" s="75"/>
      <c r="Q78" s="75"/>
      <c r="R78" s="75"/>
      <c r="S78" s="75"/>
      <c r="T78" s="75"/>
      <c r="U78" s="75"/>
      <c r="V78" s="75"/>
      <c r="W78" s="75"/>
    </row>
    <row r="79" spans="1:23">
      <c r="A79" s="75"/>
      <c r="B79" s="75"/>
      <c r="C79" s="75"/>
      <c r="D79" s="75"/>
      <c r="E79" s="75"/>
      <c r="F79" s="75"/>
      <c r="G79" s="75"/>
      <c r="H79" s="75"/>
      <c r="I79" s="75"/>
      <c r="J79" s="75"/>
      <c r="K79" s="75"/>
      <c r="L79" s="75"/>
      <c r="M79" s="75"/>
      <c r="N79" s="75"/>
      <c r="O79" s="75"/>
      <c r="P79" s="75"/>
      <c r="Q79" s="75"/>
      <c r="R79" s="75"/>
      <c r="S79" s="75"/>
      <c r="T79" s="75"/>
      <c r="U79" s="75"/>
      <c r="V79" s="75"/>
      <c r="W79" s="75"/>
    </row>
    <row r="80" spans="1:23">
      <c r="A80" s="75"/>
      <c r="B80" s="75"/>
      <c r="C80" s="75"/>
      <c r="D80" s="75"/>
      <c r="E80" s="75"/>
      <c r="F80" s="75"/>
      <c r="G80" s="75"/>
      <c r="H80" s="75"/>
      <c r="I80" s="75"/>
      <c r="J80" s="75"/>
      <c r="K80" s="75"/>
      <c r="L80" s="75"/>
      <c r="M80" s="75"/>
      <c r="N80" s="75"/>
      <c r="O80" s="75"/>
      <c r="P80" s="75"/>
      <c r="Q80" s="75"/>
      <c r="R80" s="75"/>
      <c r="S80" s="75"/>
      <c r="T80" s="75"/>
      <c r="U80" s="75"/>
      <c r="V80" s="75"/>
      <c r="W80" s="75"/>
    </row>
    <row r="81" spans="1:23">
      <c r="A81" s="75"/>
      <c r="B81" s="75"/>
      <c r="C81" s="75"/>
      <c r="D81" s="75"/>
      <c r="E81" s="75"/>
      <c r="F81" s="75"/>
      <c r="G81" s="75"/>
      <c r="H81" s="75"/>
      <c r="I81" s="75"/>
      <c r="J81" s="75"/>
      <c r="K81" s="75"/>
      <c r="L81" s="75"/>
      <c r="M81" s="75"/>
      <c r="N81" s="75"/>
      <c r="O81" s="75"/>
      <c r="P81" s="75"/>
      <c r="Q81" s="75"/>
      <c r="R81" s="75"/>
      <c r="S81" s="75"/>
      <c r="T81" s="75"/>
      <c r="U81" s="75"/>
      <c r="V81" s="75"/>
      <c r="W81" s="75"/>
    </row>
    <row r="82" spans="1:23">
      <c r="A82" s="75"/>
      <c r="B82" s="75"/>
      <c r="C82" s="75"/>
      <c r="D82" s="75"/>
      <c r="E82" s="75"/>
      <c r="F82" s="75"/>
      <c r="G82" s="75"/>
      <c r="H82" s="75"/>
      <c r="I82" s="75"/>
      <c r="J82" s="75"/>
      <c r="K82" s="75"/>
      <c r="L82" s="75"/>
      <c r="M82" s="75"/>
      <c r="N82" s="75"/>
      <c r="O82" s="75"/>
      <c r="P82" s="75"/>
      <c r="Q82" s="75"/>
      <c r="R82" s="75"/>
      <c r="S82" s="75"/>
      <c r="T82" s="75"/>
      <c r="U82" s="75"/>
      <c r="V82" s="75"/>
      <c r="W82" s="75"/>
    </row>
    <row r="83" spans="1:23">
      <c r="A83" s="75"/>
      <c r="B83" s="75"/>
      <c r="C83" s="75"/>
      <c r="D83" s="75"/>
      <c r="E83" s="75"/>
      <c r="F83" s="75"/>
      <c r="G83" s="75"/>
      <c r="H83" s="75"/>
      <c r="I83" s="75"/>
      <c r="J83" s="75"/>
      <c r="K83" s="75"/>
      <c r="L83" s="75"/>
      <c r="M83" s="75"/>
      <c r="N83" s="75"/>
      <c r="O83" s="75"/>
      <c r="P83" s="75"/>
      <c r="Q83" s="75"/>
      <c r="R83" s="75"/>
      <c r="S83" s="75"/>
      <c r="T83" s="75"/>
      <c r="U83" s="75"/>
      <c r="V83" s="75"/>
      <c r="W83" s="75"/>
    </row>
    <row r="84" spans="1:23">
      <c r="A84" s="75"/>
      <c r="B84" s="75"/>
      <c r="C84" s="75"/>
      <c r="D84" s="75"/>
      <c r="E84" s="75"/>
      <c r="F84" s="75"/>
      <c r="G84" s="75"/>
      <c r="H84" s="75"/>
      <c r="I84" s="75"/>
      <c r="J84" s="75"/>
      <c r="K84" s="75"/>
      <c r="L84" s="75"/>
      <c r="M84" s="75"/>
      <c r="N84" s="75"/>
      <c r="O84" s="75"/>
      <c r="P84" s="75"/>
      <c r="Q84" s="75"/>
      <c r="R84" s="75"/>
      <c r="S84" s="75"/>
      <c r="T84" s="75"/>
      <c r="U84" s="75"/>
      <c r="V84" s="75"/>
      <c r="W84" s="75"/>
    </row>
    <row r="85" spans="1:23">
      <c r="A85" s="75"/>
      <c r="B85" s="75"/>
      <c r="C85" s="75"/>
      <c r="D85" s="75"/>
      <c r="E85" s="75"/>
      <c r="F85" s="75"/>
      <c r="G85" s="75"/>
      <c r="H85" s="75"/>
      <c r="I85" s="75"/>
      <c r="J85" s="75"/>
      <c r="K85" s="75"/>
      <c r="L85" s="75"/>
      <c r="M85" s="75"/>
      <c r="N85" s="75"/>
      <c r="O85" s="75"/>
      <c r="P85" s="75"/>
      <c r="Q85" s="75"/>
      <c r="R85" s="75"/>
      <c r="S85" s="75"/>
      <c r="T85" s="75"/>
      <c r="U85" s="75"/>
      <c r="V85" s="75"/>
      <c r="W85" s="75"/>
    </row>
    <row r="86" spans="1:23">
      <c r="A86" s="75"/>
      <c r="B86" s="75"/>
      <c r="C86" s="75"/>
      <c r="D86" s="75"/>
      <c r="E86" s="75"/>
      <c r="F86" s="75"/>
      <c r="G86" s="75"/>
      <c r="H86" s="75"/>
      <c r="I86" s="75"/>
      <c r="J86" s="75"/>
      <c r="K86" s="75"/>
      <c r="L86" s="75"/>
      <c r="M86" s="75"/>
      <c r="N86" s="75"/>
      <c r="O86" s="75"/>
      <c r="P86" s="75"/>
      <c r="Q86" s="75"/>
      <c r="R86" s="75"/>
      <c r="S86" s="75"/>
      <c r="T86" s="75"/>
      <c r="U86" s="75"/>
      <c r="V86" s="75"/>
      <c r="W86" s="75"/>
    </row>
    <row r="87" spans="1:23">
      <c r="A87" s="75"/>
      <c r="B87" s="75"/>
      <c r="C87" s="75"/>
      <c r="D87" s="75"/>
      <c r="E87" s="75"/>
      <c r="F87" s="75"/>
      <c r="G87" s="75"/>
      <c r="H87" s="75"/>
      <c r="I87" s="75"/>
      <c r="J87" s="75"/>
      <c r="K87" s="75"/>
      <c r="L87" s="75"/>
      <c r="M87" s="75"/>
      <c r="N87" s="75"/>
      <c r="O87" s="75"/>
      <c r="P87" s="75"/>
      <c r="Q87" s="75"/>
      <c r="R87" s="75"/>
      <c r="S87" s="75"/>
      <c r="T87" s="75"/>
      <c r="U87" s="75"/>
      <c r="V87" s="75"/>
      <c r="W87" s="75"/>
    </row>
    <row r="88" spans="1:23">
      <c r="A88" s="75"/>
      <c r="B88" s="75"/>
      <c r="C88" s="75"/>
      <c r="D88" s="75"/>
      <c r="E88" s="75"/>
      <c r="F88" s="75"/>
      <c r="G88" s="75"/>
      <c r="H88" s="75"/>
      <c r="I88" s="75"/>
      <c r="J88" s="75"/>
      <c r="K88" s="75"/>
      <c r="L88" s="75"/>
      <c r="M88" s="75"/>
      <c r="N88" s="75"/>
      <c r="O88" s="75"/>
      <c r="P88" s="75"/>
      <c r="Q88" s="75"/>
      <c r="R88" s="75"/>
      <c r="S88" s="75"/>
      <c r="T88" s="75"/>
      <c r="U88" s="75"/>
      <c r="V88" s="75"/>
      <c r="W88" s="75"/>
    </row>
    <row r="89" spans="1:23">
      <c r="A89" s="75"/>
      <c r="B89" s="75"/>
      <c r="C89" s="75"/>
      <c r="D89" s="75"/>
      <c r="E89" s="75"/>
      <c r="F89" s="75"/>
      <c r="G89" s="75"/>
      <c r="H89" s="75"/>
      <c r="I89" s="75"/>
      <c r="J89" s="75"/>
      <c r="K89" s="75"/>
      <c r="L89" s="75"/>
      <c r="M89" s="75"/>
      <c r="N89" s="75"/>
      <c r="O89" s="75"/>
      <c r="P89" s="75"/>
      <c r="Q89" s="75"/>
      <c r="R89" s="75"/>
      <c r="S89" s="75"/>
      <c r="T89" s="75"/>
      <c r="U89" s="75"/>
      <c r="V89" s="75"/>
      <c r="W89" s="75"/>
    </row>
    <row r="90" spans="1:23">
      <c r="A90" s="75"/>
      <c r="B90" s="75"/>
      <c r="C90" s="75"/>
      <c r="D90" s="75"/>
      <c r="E90" s="75"/>
      <c r="F90" s="75"/>
      <c r="G90" s="75"/>
      <c r="H90" s="75"/>
      <c r="I90" s="75"/>
      <c r="J90" s="75"/>
      <c r="K90" s="75"/>
      <c r="L90" s="75"/>
      <c r="M90" s="75"/>
      <c r="N90" s="75"/>
      <c r="O90" s="75"/>
      <c r="P90" s="75"/>
      <c r="Q90" s="75"/>
      <c r="R90" s="75"/>
      <c r="S90" s="75"/>
      <c r="T90" s="75"/>
      <c r="U90" s="75"/>
      <c r="V90" s="75"/>
      <c r="W90" s="75"/>
    </row>
    <row r="91" spans="1:23">
      <c r="A91" s="75"/>
      <c r="B91" s="75"/>
      <c r="C91" s="75"/>
      <c r="D91" s="75"/>
      <c r="E91" s="75"/>
      <c r="F91" s="75"/>
      <c r="G91" s="75"/>
      <c r="H91" s="75"/>
      <c r="I91" s="75"/>
      <c r="J91" s="75"/>
      <c r="K91" s="75"/>
      <c r="L91" s="75"/>
      <c r="M91" s="75"/>
      <c r="N91" s="75"/>
      <c r="O91" s="75"/>
      <c r="P91" s="75"/>
      <c r="Q91" s="75"/>
      <c r="R91" s="75"/>
      <c r="S91" s="75"/>
      <c r="T91" s="75"/>
      <c r="U91" s="75"/>
      <c r="V91" s="75"/>
      <c r="W91" s="75"/>
    </row>
    <row r="92" spans="1:23">
      <c r="A92" s="75"/>
      <c r="B92" s="75"/>
      <c r="C92" s="75"/>
      <c r="D92" s="75"/>
      <c r="E92" s="75"/>
      <c r="F92" s="75"/>
      <c r="G92" s="75"/>
      <c r="H92" s="75"/>
      <c r="I92" s="75"/>
      <c r="J92" s="75"/>
      <c r="K92" s="75"/>
      <c r="L92" s="75"/>
      <c r="M92" s="75"/>
      <c r="N92" s="75"/>
      <c r="O92" s="75"/>
      <c r="P92" s="75"/>
      <c r="Q92" s="75"/>
      <c r="R92" s="75"/>
      <c r="S92" s="75"/>
      <c r="T92" s="75"/>
      <c r="U92" s="75"/>
      <c r="V92" s="75"/>
      <c r="W92" s="75"/>
    </row>
    <row r="93" spans="1:23">
      <c r="A93" s="75"/>
      <c r="B93" s="75"/>
      <c r="C93" s="75"/>
      <c r="D93" s="75"/>
      <c r="E93" s="75"/>
      <c r="F93" s="75"/>
      <c r="G93" s="75"/>
      <c r="H93" s="75"/>
      <c r="I93" s="75"/>
      <c r="J93" s="75"/>
      <c r="K93" s="75"/>
      <c r="L93" s="75"/>
      <c r="M93" s="75"/>
      <c r="N93" s="75"/>
      <c r="O93" s="75"/>
      <c r="P93" s="75"/>
      <c r="Q93" s="75"/>
      <c r="R93" s="75"/>
      <c r="S93" s="75"/>
      <c r="T93" s="75"/>
      <c r="U93" s="75"/>
      <c r="V93" s="75"/>
      <c r="W93" s="75"/>
    </row>
    <row r="94" spans="1:23">
      <c r="A94" s="75"/>
      <c r="B94" s="75"/>
      <c r="C94" s="75"/>
      <c r="D94" s="75"/>
      <c r="E94" s="75"/>
      <c r="F94" s="75"/>
      <c r="G94" s="75"/>
      <c r="H94" s="75"/>
      <c r="I94" s="75"/>
      <c r="J94" s="75"/>
      <c r="K94" s="75"/>
      <c r="L94" s="75"/>
      <c r="M94" s="75"/>
      <c r="N94" s="75"/>
      <c r="O94" s="75"/>
      <c r="P94" s="75"/>
      <c r="Q94" s="75"/>
      <c r="R94" s="75"/>
      <c r="S94" s="75"/>
      <c r="T94" s="75"/>
      <c r="U94" s="75"/>
      <c r="V94" s="75"/>
      <c r="W94" s="75"/>
    </row>
  </sheetData>
  <mergeCells count="11">
    <mergeCell ref="G8:G9"/>
    <mergeCell ref="H8:H9"/>
    <mergeCell ref="C8:C9"/>
    <mergeCell ref="D8:D9"/>
    <mergeCell ref="E8:E9"/>
    <mergeCell ref="F8:F9"/>
    <mergeCell ref="C2:E2"/>
    <mergeCell ref="G2:H2"/>
    <mergeCell ref="C7:D7"/>
    <mergeCell ref="E7:F7"/>
    <mergeCell ref="G7:H7"/>
  </mergeCells>
  <hyperlinks>
    <hyperlink ref="G2" location="Startseite!C7" display="zurück zur Startseite"/>
    <hyperlink ref="C2" location="Rentabilität!B8" display="zur Rentabilitätsberechnung"/>
    <hyperlink ref="C2:E2" location="Rentabilität!D11" display="zur Rentabilitätsberechnung"/>
  </hyperlinks>
  <printOptions horizontalCentered="1"/>
  <pageMargins left="0.39370078740157483" right="0.39370078740157483" top="0.78740157480314965" bottom="0" header="0.51181102362204722" footer="0.51181102362204722"/>
  <pageSetup paperSize="9" firstPageNumber="6" orientation="landscape" blackAndWhite="1" useFirstPageNumber="1" horizontalDpi="1200" verticalDpi="1200" r:id="rId1"/>
  <headerFooter alignWithMargins="0">
    <oddFooter>&amp;L&amp;D&amp;RCopyright: Handwerkskammer Düsseldorf</oddFooter>
  </headerFooter>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61">
    <tabColor theme="4" tint="0.79998168889431442"/>
    <pageSetUpPr fitToPage="1"/>
  </sheetPr>
  <dimension ref="A2:T134"/>
  <sheetViews>
    <sheetView showGridLines="0" topLeftCell="A4" zoomScaleNormal="100" workbookViewId="0">
      <selection activeCell="F13" sqref="F13"/>
    </sheetView>
  </sheetViews>
  <sheetFormatPr baseColWidth="10" defaultColWidth="11.42578125" defaultRowHeight="12.75" outlineLevelRow="1"/>
  <cols>
    <col min="1" max="1" width="18.42578125" style="2" customWidth="1"/>
    <col min="2" max="2" width="5.5703125" style="2" customWidth="1"/>
    <col min="3" max="3" width="39.7109375" style="2" customWidth="1"/>
    <col min="4" max="4" width="14.42578125" style="2" customWidth="1"/>
    <col min="5" max="5" width="10.28515625" style="2" customWidth="1"/>
    <col min="6" max="6" width="10.7109375" style="2" customWidth="1"/>
    <col min="7" max="7" width="10.5703125" style="2" customWidth="1"/>
    <col min="8" max="8" width="10.7109375" style="2" customWidth="1"/>
    <col min="9" max="9" width="9.28515625" style="2" customWidth="1"/>
    <col min="10" max="10" width="10.7109375" style="2" customWidth="1"/>
    <col min="11" max="11" width="8.85546875" style="2" customWidth="1"/>
    <col min="12" max="12" width="3.140625" style="2" customWidth="1"/>
    <col min="13" max="13" width="26.140625" style="2" customWidth="1"/>
    <col min="14" max="14" width="11.42578125" style="2"/>
    <col min="15" max="15" width="14.7109375" style="2" customWidth="1"/>
    <col min="16" max="16" width="14.28515625" style="2" customWidth="1"/>
    <col min="17" max="16384" width="11.42578125" style="2"/>
  </cols>
  <sheetData>
    <row r="2" spans="3:20">
      <c r="E2" s="1191" t="s">
        <v>520</v>
      </c>
      <c r="F2" s="1196"/>
      <c r="G2" s="1192"/>
      <c r="H2" s="18"/>
      <c r="I2" s="1189" t="s">
        <v>519</v>
      </c>
      <c r="J2" s="1238"/>
      <c r="K2" s="1190"/>
    </row>
    <row r="3" spans="3:20">
      <c r="H3" s="18"/>
    </row>
    <row r="4" spans="3:20">
      <c r="C4" s="75"/>
      <c r="D4" s="75"/>
      <c r="E4" s="395"/>
      <c r="F4" s="395"/>
      <c r="G4" s="395"/>
      <c r="H4" s="396"/>
      <c r="I4" s="75"/>
      <c r="J4" s="75"/>
      <c r="K4" s="75"/>
      <c r="L4" s="75"/>
      <c r="M4" s="75"/>
      <c r="N4" s="75"/>
      <c r="O4" s="75"/>
      <c r="P4" s="75"/>
      <c r="Q4" s="75"/>
      <c r="R4" s="75"/>
      <c r="S4" s="75"/>
      <c r="T4" s="75"/>
    </row>
    <row r="5" spans="3:20" ht="15.75">
      <c r="C5" s="215" t="str">
        <f xml:space="preserve"> CONCATENATE( "Unternehmerlohn / Private Ausgaben des Unternehmens:  ", Startseite!C14)</f>
        <v xml:space="preserve">Unternehmerlohn / Private Ausgaben des Unternehmens:  </v>
      </c>
      <c r="D5" s="215"/>
      <c r="E5" s="395"/>
      <c r="F5" s="395"/>
      <c r="G5" s="395"/>
      <c r="H5" s="396"/>
      <c r="I5" s="75"/>
      <c r="J5" s="75"/>
      <c r="K5" s="75"/>
      <c r="L5" s="75"/>
      <c r="M5" s="75"/>
      <c r="N5" s="75"/>
      <c r="O5" s="75"/>
      <c r="P5" s="75"/>
      <c r="Q5" s="75"/>
      <c r="R5" s="75"/>
      <c r="S5" s="75"/>
      <c r="T5" s="75"/>
    </row>
    <row r="6" spans="3:20">
      <c r="C6" s="75"/>
      <c r="D6" s="75"/>
      <c r="E6" s="75"/>
      <c r="G6" s="75"/>
      <c r="H6" s="75"/>
      <c r="I6" s="75"/>
      <c r="J6" s="75"/>
      <c r="K6" s="75"/>
      <c r="L6" s="75"/>
      <c r="M6" s="75"/>
      <c r="N6" s="117"/>
      <c r="O6" s="117"/>
      <c r="P6" s="117"/>
      <c r="Q6" s="117"/>
      <c r="R6" s="117"/>
      <c r="S6" s="117"/>
      <c r="T6" s="75"/>
    </row>
    <row r="7" spans="3:20">
      <c r="C7" s="81"/>
      <c r="D7" s="81"/>
      <c r="E7" s="81"/>
      <c r="F7" s="81"/>
      <c r="G7" s="81"/>
      <c r="H7" s="81"/>
      <c r="I7" s="81"/>
      <c r="J7" s="81"/>
      <c r="K7" s="81"/>
      <c r="L7" s="75"/>
      <c r="M7" s="75"/>
      <c r="N7" s="117"/>
      <c r="O7" s="117"/>
      <c r="P7" s="117"/>
      <c r="Q7" s="117"/>
      <c r="R7" s="117"/>
      <c r="S7" s="117"/>
      <c r="T7" s="75"/>
    </row>
    <row r="8" spans="3:20">
      <c r="C8" s="1224" t="s">
        <v>261</v>
      </c>
      <c r="D8" s="1225"/>
      <c r="E8" s="1226"/>
      <c r="F8" s="426" t="s">
        <v>23</v>
      </c>
      <c r="G8" s="425"/>
      <c r="H8" s="426" t="s">
        <v>24</v>
      </c>
      <c r="I8" s="425"/>
      <c r="J8" s="426" t="s">
        <v>25</v>
      </c>
      <c r="K8" s="425"/>
      <c r="L8" s="75"/>
      <c r="M8" s="75"/>
      <c r="N8" s="300"/>
      <c r="O8" s="300"/>
      <c r="P8" s="300"/>
      <c r="Q8" s="117"/>
      <c r="R8" s="117"/>
      <c r="S8" s="117"/>
      <c r="T8" s="75"/>
    </row>
    <row r="9" spans="3:20">
      <c r="C9" s="1227"/>
      <c r="D9" s="1228"/>
      <c r="E9" s="1229"/>
      <c r="F9" s="1197" t="str">
        <f>CONCATENATE("(",TEXT('Personalkosten 1. Jahr'!$M$4,"MMM. JJJJ")," - ",TEXT('Personalkosten 1. Jahr'!$O$4,"MMM. JJJJ"),")")</f>
        <v>(Aug. 2019 - Jul. 2020)</v>
      </c>
      <c r="G9" s="1198"/>
      <c r="H9" s="1197" t="str">
        <f>CONCATENATE("(",TEXT('Personalkosten 2. Jahr'!$K$4,"MMM. JJJJ")," - ",TEXT('Personalkosten 2. Jahr'!$M$4,"MMM. JJJJ"),")")</f>
        <v>(Aug. 2020 - Jul. 2021)</v>
      </c>
      <c r="I9" s="1198"/>
      <c r="J9" s="1197" t="str">
        <f>CONCATENATE("(",TEXT('Personalkosten 3. Jahr'!$K$4,"MMM. JJJJ")," - ",TEXT('Personalkosten 3. Jahr'!$M$4,"MMM. JJJJ"),")")</f>
        <v>(Aug. 2021 - Jul. 2022)</v>
      </c>
      <c r="K9" s="1198"/>
      <c r="L9" s="75"/>
      <c r="M9" s="75"/>
      <c r="N9" s="300"/>
      <c r="O9" s="300"/>
      <c r="P9" s="300"/>
      <c r="Q9" s="117"/>
      <c r="R9" s="117"/>
      <c r="S9" s="117"/>
      <c r="T9" s="75"/>
    </row>
    <row r="10" spans="3:20">
      <c r="C10" s="1230"/>
      <c r="D10" s="1231"/>
      <c r="E10" s="1232"/>
      <c r="F10" s="152" t="s">
        <v>30</v>
      </c>
      <c r="G10" s="427" t="s">
        <v>1</v>
      </c>
      <c r="H10" s="152" t="s">
        <v>30</v>
      </c>
      <c r="I10" s="427" t="s">
        <v>1</v>
      </c>
      <c r="J10" s="152" t="s">
        <v>30</v>
      </c>
      <c r="K10" s="427" t="s">
        <v>1</v>
      </c>
      <c r="L10" s="75"/>
      <c r="M10" s="75"/>
      <c r="N10" s="300"/>
      <c r="O10" s="300"/>
      <c r="P10" s="300"/>
      <c r="Q10" s="75"/>
      <c r="R10" s="75"/>
      <c r="S10" s="75"/>
      <c r="T10" s="75"/>
    </row>
    <row r="11" spans="3:20">
      <c r="C11" s="423"/>
      <c r="D11" s="415"/>
      <c r="E11" s="415"/>
      <c r="F11" s="84"/>
      <c r="G11" s="84"/>
      <c r="H11" s="84"/>
      <c r="I11" s="416"/>
      <c r="J11" s="84"/>
      <c r="K11" s="84"/>
      <c r="L11" s="75"/>
      <c r="M11" s="75"/>
      <c r="N11" s="300"/>
      <c r="O11" s="300"/>
      <c r="P11" s="300"/>
      <c r="Q11" s="75"/>
      <c r="R11" s="75"/>
      <c r="S11" s="75"/>
      <c r="T11" s="75"/>
    </row>
    <row r="12" spans="3:20">
      <c r="C12" s="163" t="s">
        <v>246</v>
      </c>
      <c r="D12" s="428"/>
      <c r="E12" s="75"/>
      <c r="F12" s="429"/>
      <c r="G12" s="430"/>
      <c r="H12" s="258"/>
      <c r="I12" s="430"/>
      <c r="J12" s="429"/>
      <c r="K12" s="430"/>
      <c r="L12" s="75"/>
      <c r="M12" s="75"/>
      <c r="N12" s="75"/>
      <c r="O12" s="75"/>
      <c r="P12" s="75"/>
      <c r="Q12" s="75"/>
      <c r="R12" s="75"/>
      <c r="S12" s="75"/>
      <c r="T12" s="75"/>
    </row>
    <row r="13" spans="3:20">
      <c r="C13" s="431"/>
      <c r="D13" s="432"/>
      <c r="E13" s="433" t="s">
        <v>109</v>
      </c>
      <c r="F13" s="906"/>
      <c r="G13" s="118" t="str">
        <f t="shared" ref="G13:G26" si="0">IF(F13&gt;0,F13/$F$27*$G$27," ")</f>
        <v xml:space="preserve"> </v>
      </c>
      <c r="H13" s="906" t="str">
        <f>IF(F13&gt;0,F13," ")</f>
        <v xml:space="preserve"> </v>
      </c>
      <c r="I13" s="118" t="str">
        <f>IF(H13=" ", "",H13/$H$27*$I$27)</f>
        <v/>
      </c>
      <c r="J13" s="906" t="str">
        <f>IF(H13&gt;0,H13," ")</f>
        <v xml:space="preserve"> </v>
      </c>
      <c r="K13" s="118" t="str">
        <f>IF(J13=" ", "",J13/$H$27*$I$27)</f>
        <v/>
      </c>
      <c r="L13" s="75"/>
      <c r="M13" s="75"/>
      <c r="N13" s="75"/>
      <c r="O13" s="75"/>
      <c r="P13" s="75"/>
      <c r="Q13" s="75"/>
      <c r="R13" s="75"/>
      <c r="S13" s="75"/>
      <c r="T13" s="75"/>
    </row>
    <row r="14" spans="3:20">
      <c r="C14" s="431"/>
      <c r="D14" s="432"/>
      <c r="E14" s="433" t="s">
        <v>110</v>
      </c>
      <c r="F14" s="906"/>
      <c r="G14" s="118" t="str">
        <f t="shared" si="0"/>
        <v xml:space="preserve"> </v>
      </c>
      <c r="H14" s="906" t="str">
        <f t="shared" ref="H14:J26" si="1">IF(F14&gt;0,F14," ")</f>
        <v xml:space="preserve"> </v>
      </c>
      <c r="I14" s="118" t="str">
        <f t="shared" ref="I14:K26" si="2">IF(H14=" ", "",H14/$H$27*$I$27)</f>
        <v/>
      </c>
      <c r="J14" s="906" t="str">
        <f t="shared" si="1"/>
        <v xml:space="preserve"> </v>
      </c>
      <c r="K14" s="118" t="str">
        <f t="shared" si="2"/>
        <v/>
      </c>
      <c r="L14" s="75"/>
      <c r="M14" s="75"/>
      <c r="N14" s="75"/>
      <c r="O14" s="75"/>
      <c r="P14" s="75"/>
      <c r="Q14" s="75"/>
      <c r="R14" s="75"/>
      <c r="S14" s="75"/>
      <c r="T14" s="75"/>
    </row>
    <row r="15" spans="3:20">
      <c r="C15" s="431"/>
      <c r="D15" s="432"/>
      <c r="E15" s="433" t="s">
        <v>41</v>
      </c>
      <c r="F15" s="906"/>
      <c r="G15" s="118" t="str">
        <f t="shared" si="0"/>
        <v xml:space="preserve"> </v>
      </c>
      <c r="H15" s="906" t="str">
        <f t="shared" si="1"/>
        <v xml:space="preserve"> </v>
      </c>
      <c r="I15" s="118" t="str">
        <f t="shared" si="2"/>
        <v/>
      </c>
      <c r="J15" s="906" t="str">
        <f t="shared" si="1"/>
        <v xml:space="preserve"> </v>
      </c>
      <c r="K15" s="118" t="str">
        <f t="shared" si="2"/>
        <v/>
      </c>
      <c r="L15" s="75"/>
      <c r="M15" s="75"/>
      <c r="N15" s="75"/>
      <c r="O15" s="75"/>
      <c r="P15" s="75"/>
      <c r="Q15" s="75"/>
      <c r="R15" s="75"/>
      <c r="S15" s="75"/>
      <c r="T15" s="75"/>
    </row>
    <row r="16" spans="3:20">
      <c r="C16" s="431"/>
      <c r="D16" s="432"/>
      <c r="E16" s="433" t="s">
        <v>111</v>
      </c>
      <c r="F16" s="906"/>
      <c r="G16" s="118" t="str">
        <f t="shared" si="0"/>
        <v xml:space="preserve"> </v>
      </c>
      <c r="H16" s="906" t="str">
        <f t="shared" si="1"/>
        <v xml:space="preserve"> </v>
      </c>
      <c r="I16" s="118" t="str">
        <f t="shared" si="2"/>
        <v/>
      </c>
      <c r="J16" s="906" t="str">
        <f t="shared" si="1"/>
        <v xml:space="preserve"> </v>
      </c>
      <c r="K16" s="118" t="str">
        <f t="shared" si="2"/>
        <v/>
      </c>
      <c r="L16" s="75"/>
      <c r="M16" s="75"/>
      <c r="N16" s="75"/>
      <c r="O16" s="75"/>
      <c r="P16" s="75"/>
      <c r="Q16" s="75"/>
      <c r="R16" s="75"/>
      <c r="S16" s="75"/>
      <c r="T16" s="75"/>
    </row>
    <row r="17" spans="3:20">
      <c r="C17" s="431"/>
      <c r="D17" s="432"/>
      <c r="E17" s="433" t="s">
        <v>112</v>
      </c>
      <c r="F17" s="906"/>
      <c r="G17" s="118" t="str">
        <f t="shared" si="0"/>
        <v xml:space="preserve"> </v>
      </c>
      <c r="H17" s="906" t="str">
        <f t="shared" si="1"/>
        <v xml:space="preserve"> </v>
      </c>
      <c r="I17" s="118" t="str">
        <f t="shared" si="2"/>
        <v/>
      </c>
      <c r="J17" s="906" t="str">
        <f t="shared" si="1"/>
        <v xml:space="preserve"> </v>
      </c>
      <c r="K17" s="118" t="str">
        <f t="shared" si="2"/>
        <v/>
      </c>
      <c r="L17" s="75"/>
      <c r="M17" s="75"/>
      <c r="N17" s="75"/>
      <c r="O17" s="75"/>
      <c r="P17" s="75"/>
      <c r="Q17" s="75"/>
      <c r="R17" s="75"/>
      <c r="S17" s="75"/>
      <c r="T17" s="75"/>
    </row>
    <row r="18" spans="3:20">
      <c r="C18" s="431"/>
      <c r="D18" s="432"/>
      <c r="E18" s="433" t="s">
        <v>113</v>
      </c>
      <c r="F18" s="906"/>
      <c r="G18" s="118" t="str">
        <f t="shared" si="0"/>
        <v xml:space="preserve"> </v>
      </c>
      <c r="H18" s="906" t="str">
        <f t="shared" si="1"/>
        <v xml:space="preserve"> </v>
      </c>
      <c r="I18" s="118" t="str">
        <f t="shared" si="2"/>
        <v/>
      </c>
      <c r="J18" s="906" t="str">
        <f t="shared" si="1"/>
        <v xml:space="preserve"> </v>
      </c>
      <c r="K18" s="118" t="str">
        <f t="shared" si="2"/>
        <v/>
      </c>
      <c r="L18" s="75"/>
      <c r="M18" s="75"/>
      <c r="N18" s="75"/>
      <c r="O18" s="75"/>
      <c r="P18" s="75"/>
      <c r="Q18" s="75"/>
      <c r="R18" s="75"/>
      <c r="S18" s="75"/>
      <c r="T18" s="75"/>
    </row>
    <row r="19" spans="3:20">
      <c r="C19" s="431"/>
      <c r="D19" s="432"/>
      <c r="E19" s="433" t="s">
        <v>114</v>
      </c>
      <c r="F19" s="906"/>
      <c r="G19" s="118" t="str">
        <f t="shared" si="0"/>
        <v xml:space="preserve"> </v>
      </c>
      <c r="H19" s="906" t="str">
        <f t="shared" si="1"/>
        <v xml:space="preserve"> </v>
      </c>
      <c r="I19" s="118" t="str">
        <f t="shared" si="2"/>
        <v/>
      </c>
      <c r="J19" s="906" t="str">
        <f t="shared" si="1"/>
        <v xml:space="preserve"> </v>
      </c>
      <c r="K19" s="118" t="str">
        <f t="shared" si="2"/>
        <v/>
      </c>
      <c r="L19" s="75"/>
      <c r="M19" s="75"/>
      <c r="N19" s="75"/>
      <c r="O19" s="75"/>
      <c r="P19" s="75"/>
      <c r="Q19" s="75"/>
      <c r="R19" s="75"/>
      <c r="S19" s="75"/>
      <c r="T19" s="75"/>
    </row>
    <row r="20" spans="3:20">
      <c r="C20" s="431"/>
      <c r="D20" s="432"/>
      <c r="E20" s="433" t="s">
        <v>131</v>
      </c>
      <c r="F20" s="906"/>
      <c r="G20" s="118" t="str">
        <f t="shared" si="0"/>
        <v xml:space="preserve"> </v>
      </c>
      <c r="H20" s="906" t="str">
        <f t="shared" si="1"/>
        <v xml:space="preserve"> </v>
      </c>
      <c r="I20" s="118" t="str">
        <f t="shared" si="2"/>
        <v/>
      </c>
      <c r="J20" s="906" t="str">
        <f t="shared" si="1"/>
        <v xml:space="preserve"> </v>
      </c>
      <c r="K20" s="118" t="str">
        <f t="shared" si="2"/>
        <v/>
      </c>
      <c r="L20" s="75"/>
      <c r="M20" s="75"/>
      <c r="N20" s="75"/>
      <c r="O20" s="75"/>
      <c r="P20" s="75"/>
      <c r="Q20" s="75"/>
      <c r="R20" s="75"/>
      <c r="S20" s="75"/>
      <c r="T20" s="75"/>
    </row>
    <row r="21" spans="3:20">
      <c r="C21" s="431"/>
      <c r="D21" s="432"/>
      <c r="E21" s="433" t="s">
        <v>115</v>
      </c>
      <c r="F21" s="906"/>
      <c r="G21" s="118" t="str">
        <f t="shared" si="0"/>
        <v xml:space="preserve"> </v>
      </c>
      <c r="H21" s="906" t="str">
        <f t="shared" si="1"/>
        <v xml:space="preserve"> </v>
      </c>
      <c r="I21" s="118" t="str">
        <f t="shared" si="2"/>
        <v/>
      </c>
      <c r="J21" s="906" t="str">
        <f t="shared" si="1"/>
        <v xml:space="preserve"> </v>
      </c>
      <c r="K21" s="118" t="str">
        <f t="shared" si="2"/>
        <v/>
      </c>
      <c r="L21" s="75"/>
      <c r="M21" s="75"/>
      <c r="N21" s="75"/>
      <c r="O21" s="75"/>
      <c r="P21" s="75"/>
      <c r="Q21" s="75"/>
      <c r="R21" s="75"/>
      <c r="S21" s="75"/>
      <c r="T21" s="75"/>
    </row>
    <row r="22" spans="3:20">
      <c r="C22" s="431"/>
      <c r="D22" s="432"/>
      <c r="E22" s="433" t="s">
        <v>116</v>
      </c>
      <c r="F22" s="906"/>
      <c r="G22" s="118" t="str">
        <f t="shared" si="0"/>
        <v xml:space="preserve"> </v>
      </c>
      <c r="H22" s="906" t="str">
        <f t="shared" si="1"/>
        <v xml:space="preserve"> </v>
      </c>
      <c r="I22" s="118" t="str">
        <f t="shared" si="2"/>
        <v/>
      </c>
      <c r="J22" s="906" t="str">
        <f t="shared" si="1"/>
        <v xml:space="preserve"> </v>
      </c>
      <c r="K22" s="118" t="str">
        <f t="shared" si="2"/>
        <v/>
      </c>
      <c r="L22" s="75"/>
      <c r="M22" s="75"/>
      <c r="N22" s="75"/>
      <c r="O22" s="75"/>
      <c r="P22" s="75"/>
      <c r="Q22" s="75"/>
      <c r="R22" s="75"/>
      <c r="S22" s="75"/>
      <c r="T22" s="75"/>
    </row>
    <row r="23" spans="3:20">
      <c r="C23" s="431"/>
      <c r="D23" s="432"/>
      <c r="E23" s="433" t="s">
        <v>265</v>
      </c>
      <c r="F23" s="906"/>
      <c r="G23" s="118" t="str">
        <f t="shared" si="0"/>
        <v xml:space="preserve"> </v>
      </c>
      <c r="H23" s="906" t="str">
        <f t="shared" si="1"/>
        <v xml:space="preserve"> </v>
      </c>
      <c r="I23" s="118" t="str">
        <f t="shared" si="2"/>
        <v/>
      </c>
      <c r="J23" s="906" t="str">
        <f t="shared" si="1"/>
        <v xml:space="preserve"> </v>
      </c>
      <c r="K23" s="118" t="str">
        <f t="shared" si="2"/>
        <v/>
      </c>
      <c r="L23" s="75"/>
      <c r="M23" s="75"/>
      <c r="N23" s="75"/>
      <c r="O23" s="75"/>
      <c r="P23" s="75"/>
      <c r="Q23" s="75"/>
      <c r="R23" s="75"/>
      <c r="S23" s="75"/>
      <c r="T23" s="75"/>
    </row>
    <row r="24" spans="3:20">
      <c r="C24" s="431"/>
      <c r="D24" s="432"/>
      <c r="E24" s="433" t="s">
        <v>437</v>
      </c>
      <c r="F24" s="906"/>
      <c r="G24" s="118" t="str">
        <f t="shared" si="0"/>
        <v xml:space="preserve"> </v>
      </c>
      <c r="H24" s="906" t="str">
        <f t="shared" si="1"/>
        <v xml:space="preserve"> </v>
      </c>
      <c r="I24" s="118" t="str">
        <f t="shared" si="2"/>
        <v/>
      </c>
      <c r="J24" s="906" t="str">
        <f t="shared" si="1"/>
        <v xml:space="preserve"> </v>
      </c>
      <c r="K24" s="118" t="str">
        <f t="shared" si="2"/>
        <v/>
      </c>
      <c r="L24" s="75"/>
      <c r="M24" s="75"/>
      <c r="N24" s="75"/>
      <c r="O24" s="75"/>
      <c r="P24" s="75"/>
      <c r="Q24" s="75"/>
      <c r="R24" s="75"/>
      <c r="S24" s="75"/>
      <c r="T24" s="75"/>
    </row>
    <row r="25" spans="3:20">
      <c r="C25" s="104"/>
      <c r="D25" s="117"/>
      <c r="E25" s="433" t="s">
        <v>286</v>
      </c>
      <c r="F25" s="906"/>
      <c r="G25" s="118" t="str">
        <f t="shared" si="0"/>
        <v xml:space="preserve"> </v>
      </c>
      <c r="H25" s="906" t="str">
        <f t="shared" si="1"/>
        <v xml:space="preserve"> </v>
      </c>
      <c r="I25" s="118" t="str">
        <f t="shared" si="2"/>
        <v/>
      </c>
      <c r="J25" s="906" t="str">
        <f t="shared" si="1"/>
        <v xml:space="preserve"> </v>
      </c>
      <c r="K25" s="118" t="str">
        <f t="shared" si="2"/>
        <v/>
      </c>
      <c r="L25" s="75"/>
      <c r="M25" s="75"/>
      <c r="N25" s="75"/>
      <c r="O25" s="75"/>
      <c r="P25" s="75"/>
      <c r="Q25" s="75"/>
      <c r="R25" s="75"/>
      <c r="S25" s="75"/>
      <c r="T25" s="75"/>
    </row>
    <row r="26" spans="3:20">
      <c r="C26" s="104"/>
      <c r="D26" s="117"/>
      <c r="E26" s="433" t="s">
        <v>108</v>
      </c>
      <c r="F26" s="907"/>
      <c r="G26" s="118" t="str">
        <f t="shared" si="0"/>
        <v xml:space="preserve"> </v>
      </c>
      <c r="H26" s="906" t="str">
        <f t="shared" si="1"/>
        <v xml:space="preserve"> </v>
      </c>
      <c r="I26" s="118" t="str">
        <f t="shared" si="2"/>
        <v/>
      </c>
      <c r="J26" s="906" t="str">
        <f t="shared" si="1"/>
        <v xml:space="preserve"> </v>
      </c>
      <c r="K26" s="118" t="str">
        <f t="shared" si="2"/>
        <v/>
      </c>
      <c r="L26" s="75"/>
      <c r="M26" s="75"/>
      <c r="N26" s="75"/>
      <c r="O26" s="75"/>
      <c r="P26" s="75"/>
      <c r="Q26" s="75"/>
      <c r="R26" s="75"/>
      <c r="S26" s="75"/>
      <c r="T26" s="75"/>
    </row>
    <row r="27" spans="3:20">
      <c r="C27" s="169" t="s">
        <v>245</v>
      </c>
      <c r="D27" s="178"/>
      <c r="E27" s="434"/>
      <c r="F27" s="435">
        <f>SUM(F13:F26)</f>
        <v>0</v>
      </c>
      <c r="G27" s="436">
        <v>100</v>
      </c>
      <c r="H27" s="435">
        <f>SUM(H13:H26)</f>
        <v>0</v>
      </c>
      <c r="I27" s="436">
        <v>100</v>
      </c>
      <c r="J27" s="435">
        <f>SUM(J13:J26)</f>
        <v>0</v>
      </c>
      <c r="K27" s="436">
        <v>100</v>
      </c>
      <c r="L27" s="75"/>
      <c r="M27" s="75"/>
      <c r="N27" s="75"/>
      <c r="O27" s="75"/>
      <c r="P27" s="75"/>
      <c r="Q27" s="75"/>
      <c r="R27" s="75"/>
      <c r="S27" s="75"/>
      <c r="T27" s="75"/>
    </row>
    <row r="28" spans="3:20">
      <c r="C28" s="104"/>
      <c r="D28" s="117"/>
      <c r="E28" s="437"/>
      <c r="F28" s="438"/>
      <c r="G28" s="439"/>
      <c r="H28" s="438"/>
      <c r="I28" s="439"/>
      <c r="J28" s="438"/>
      <c r="K28" s="439"/>
      <c r="L28" s="75"/>
      <c r="M28" s="75"/>
      <c r="N28" s="75"/>
      <c r="O28" s="75"/>
      <c r="P28" s="75"/>
      <c r="Q28" s="75"/>
      <c r="R28" s="75"/>
      <c r="S28" s="75"/>
      <c r="T28" s="75"/>
    </row>
    <row r="29" spans="3:20">
      <c r="C29" s="1233" t="s">
        <v>247</v>
      </c>
      <c r="D29" s="1234"/>
      <c r="E29" s="1235"/>
      <c r="F29" s="429"/>
      <c r="G29" s="430"/>
      <c r="H29" s="429"/>
      <c r="I29" s="430"/>
      <c r="J29" s="429"/>
      <c r="K29" s="430"/>
      <c r="L29" s="75"/>
      <c r="M29" s="75"/>
      <c r="N29" s="75"/>
      <c r="O29" s="75"/>
      <c r="P29" s="75"/>
      <c r="Q29" s="75"/>
      <c r="R29" s="75"/>
      <c r="S29" s="75"/>
      <c r="T29" s="75"/>
    </row>
    <row r="30" spans="3:20">
      <c r="C30" s="431"/>
      <c r="D30" s="432"/>
      <c r="E30" s="433" t="s">
        <v>190</v>
      </c>
      <c r="F30" s="906"/>
      <c r="G30" s="118"/>
      <c r="H30" s="906" t="str">
        <f t="shared" ref="H30:J34" si="3">IF(F30&gt;0,F30," ")</f>
        <v xml:space="preserve"> </v>
      </c>
      <c r="I30" s="118"/>
      <c r="J30" s="906" t="str">
        <f t="shared" si="3"/>
        <v xml:space="preserve"> </v>
      </c>
      <c r="K30" s="430"/>
      <c r="L30" s="75"/>
      <c r="M30" s="75"/>
      <c r="N30" s="75"/>
      <c r="O30" s="75"/>
      <c r="P30" s="75"/>
      <c r="Q30" s="75"/>
      <c r="R30" s="75"/>
      <c r="S30" s="75"/>
      <c r="T30" s="75"/>
    </row>
    <row r="31" spans="3:20">
      <c r="C31" s="431"/>
      <c r="D31" s="432"/>
      <c r="E31" s="433" t="s">
        <v>117</v>
      </c>
      <c r="F31" s="906"/>
      <c r="G31" s="118"/>
      <c r="H31" s="906" t="str">
        <f t="shared" si="3"/>
        <v xml:space="preserve"> </v>
      </c>
      <c r="I31" s="118"/>
      <c r="J31" s="906" t="str">
        <f t="shared" si="3"/>
        <v xml:space="preserve"> </v>
      </c>
      <c r="K31" s="430"/>
      <c r="L31" s="75"/>
      <c r="M31" s="75"/>
      <c r="N31" s="75"/>
      <c r="O31" s="75"/>
      <c r="P31" s="75"/>
      <c r="Q31" s="75"/>
      <c r="R31" s="75"/>
      <c r="S31" s="75"/>
      <c r="T31" s="75"/>
    </row>
    <row r="32" spans="3:20">
      <c r="C32" s="431"/>
      <c r="D32" s="432"/>
      <c r="E32" s="433" t="s">
        <v>118</v>
      </c>
      <c r="F32" s="906"/>
      <c r="G32" s="118"/>
      <c r="H32" s="906" t="str">
        <f t="shared" si="3"/>
        <v xml:space="preserve"> </v>
      </c>
      <c r="I32" s="118"/>
      <c r="J32" s="906" t="str">
        <f t="shared" si="3"/>
        <v xml:space="preserve"> </v>
      </c>
      <c r="K32" s="430"/>
      <c r="L32" s="75"/>
      <c r="M32" s="75"/>
      <c r="N32" s="75"/>
      <c r="O32" s="75"/>
      <c r="P32" s="75"/>
      <c r="Q32" s="75"/>
      <c r="R32" s="75"/>
      <c r="S32" s="75"/>
      <c r="T32" s="75"/>
    </row>
    <row r="33" spans="1:20">
      <c r="C33" s="431"/>
      <c r="D33" s="432"/>
      <c r="E33" s="433" t="s">
        <v>119</v>
      </c>
      <c r="F33" s="906"/>
      <c r="G33" s="118"/>
      <c r="H33" s="906" t="str">
        <f t="shared" si="3"/>
        <v xml:space="preserve"> </v>
      </c>
      <c r="I33" s="118"/>
      <c r="J33" s="906" t="str">
        <f t="shared" si="3"/>
        <v xml:space="preserve"> </v>
      </c>
      <c r="K33" s="430"/>
      <c r="L33" s="75"/>
      <c r="M33" s="75"/>
      <c r="N33" s="75"/>
      <c r="O33" s="75"/>
      <c r="P33" s="75"/>
      <c r="Q33" s="75"/>
      <c r="R33" s="75"/>
      <c r="S33" s="75"/>
      <c r="T33" s="75"/>
    </row>
    <row r="34" spans="1:20">
      <c r="C34" s="431"/>
      <c r="D34" s="432"/>
      <c r="E34" s="433" t="s">
        <v>85</v>
      </c>
      <c r="F34" s="907"/>
      <c r="G34" s="118"/>
      <c r="H34" s="906" t="str">
        <f t="shared" si="3"/>
        <v xml:space="preserve"> </v>
      </c>
      <c r="I34" s="118"/>
      <c r="J34" s="906" t="str">
        <f t="shared" si="3"/>
        <v xml:space="preserve"> </v>
      </c>
      <c r="K34" s="430"/>
      <c r="L34" s="75"/>
      <c r="M34" s="75"/>
      <c r="N34" s="75"/>
      <c r="O34" s="75"/>
      <c r="P34" s="75"/>
      <c r="Q34" s="75"/>
      <c r="R34" s="75"/>
      <c r="S34" s="75"/>
      <c r="T34" s="75"/>
    </row>
    <row r="35" spans="1:20" ht="15" customHeight="1">
      <c r="A35" s="1178" t="s">
        <v>532</v>
      </c>
      <c r="C35" s="1243" t="s">
        <v>345</v>
      </c>
      <c r="D35" s="1244"/>
      <c r="E35" s="1245"/>
      <c r="F35" s="435">
        <f>SUM(F30:F34)</f>
        <v>0</v>
      </c>
      <c r="G35" s="436" t="str">
        <f>IF(AND(F27&lt;&gt;0,F35&gt;0),F35/F27*G27," ")</f>
        <v xml:space="preserve"> </v>
      </c>
      <c r="H35" s="435">
        <f>SUM(H30:H34)</f>
        <v>0</v>
      </c>
      <c r="I35" s="436" t="str">
        <f>IF(AND(H27&lt;&gt;0,H35&gt;0),H35/H27*I27," ")</f>
        <v xml:space="preserve"> </v>
      </c>
      <c r="J35" s="435">
        <f>SUM(J30:J34)</f>
        <v>0</v>
      </c>
      <c r="K35" s="436" t="str">
        <f>IF(AND(J27&lt;&gt;0,J35&gt;0),J35/J27*K27," ")</f>
        <v xml:space="preserve"> </v>
      </c>
      <c r="L35" s="75"/>
      <c r="M35" s="75"/>
      <c r="N35" s="75"/>
      <c r="O35" s="75"/>
      <c r="P35" s="75"/>
      <c r="Q35" s="75"/>
      <c r="R35" s="75"/>
      <c r="S35" s="75"/>
      <c r="T35" s="75"/>
    </row>
    <row r="36" spans="1:20">
      <c r="A36" s="1179"/>
      <c r="C36" s="443" t="s">
        <v>262</v>
      </c>
      <c r="D36" s="444"/>
      <c r="E36" s="445"/>
      <c r="F36" s="446"/>
      <c r="G36" s="447"/>
      <c r="H36" s="446"/>
      <c r="I36" s="447"/>
      <c r="J36" s="446"/>
      <c r="K36" s="447"/>
      <c r="L36" s="75"/>
      <c r="M36" s="75"/>
      <c r="N36" s="75"/>
      <c r="O36" s="75"/>
      <c r="P36" s="75"/>
      <c r="Q36" s="75"/>
      <c r="R36" s="75"/>
      <c r="S36" s="75"/>
      <c r="T36" s="75"/>
    </row>
    <row r="37" spans="1:20" ht="12.75" customHeight="1">
      <c r="A37" s="1179"/>
      <c r="C37" s="418" t="s">
        <v>249</v>
      </c>
      <c r="D37" s="448"/>
      <c r="E37" s="449"/>
      <c r="F37" s="450">
        <f>F27-F35</f>
        <v>0</v>
      </c>
      <c r="G37" s="451"/>
      <c r="H37" s="450">
        <f>H27-H35</f>
        <v>0</v>
      </c>
      <c r="I37" s="452"/>
      <c r="J37" s="450">
        <f>J27-J35</f>
        <v>0</v>
      </c>
      <c r="K37" s="452"/>
      <c r="L37" s="75"/>
      <c r="M37" s="75"/>
      <c r="N37" s="75"/>
      <c r="O37" s="75"/>
      <c r="P37" s="75"/>
      <c r="Q37" s="75"/>
      <c r="R37" s="75"/>
      <c r="S37" s="75"/>
      <c r="T37" s="75"/>
    </row>
    <row r="38" spans="1:20">
      <c r="A38" s="1179"/>
      <c r="C38" s="453" t="str">
        <f>IF(AND(F57&gt;0,F68&gt;0),"Achtung: Gründerzuschuss und ALG II können nicht gleichzeitig beantragt werden","")</f>
        <v/>
      </c>
      <c r="D38" s="454"/>
      <c r="E38" s="455"/>
      <c r="F38" s="892" t="str">
        <f>IF(OR(F43&lt;F37,OR(H43&lt;H37,OR(J43&lt;J37))),"Der geplante Unternehmerlohn darf nicht geringer angesetzt ","")</f>
        <v/>
      </c>
      <c r="G38" s="457"/>
      <c r="H38" s="456"/>
      <c r="I38" s="457"/>
      <c r="J38" s="456"/>
      <c r="K38" s="457"/>
      <c r="L38" s="75"/>
      <c r="M38" s="75"/>
      <c r="N38" s="75"/>
      <c r="O38" s="75"/>
      <c r="P38" s="75"/>
      <c r="Q38" s="75"/>
      <c r="R38" s="75"/>
      <c r="S38" s="75"/>
      <c r="T38" s="75"/>
    </row>
    <row r="39" spans="1:20" ht="12.75" customHeight="1">
      <c r="A39" s="1179"/>
      <c r="C39" s="453"/>
      <c r="D39" s="454"/>
      <c r="E39" s="455"/>
      <c r="F39" s="892" t="str">
        <f>IF(OR(F43&lt;F37,OR(H43&lt;H37,OR(J43&lt;J37))),"werden, als der notwendige Unternehmerlohn","")</f>
        <v/>
      </c>
      <c r="G39" s="457"/>
      <c r="H39" s="456"/>
      <c r="I39" s="457"/>
      <c r="J39" s="456"/>
      <c r="K39" s="457"/>
      <c r="L39" s="75"/>
      <c r="M39" s="75"/>
      <c r="N39" s="75"/>
      <c r="O39" s="75"/>
      <c r="P39" s="75"/>
      <c r="Q39" s="75"/>
      <c r="R39" s="75"/>
      <c r="S39" s="75"/>
      <c r="T39" s="75"/>
    </row>
    <row r="40" spans="1:20">
      <c r="A40" s="1179"/>
      <c r="C40" s="423"/>
      <c r="D40" s="415"/>
      <c r="E40" s="416"/>
      <c r="F40" s="424" t="s">
        <v>23</v>
      </c>
      <c r="G40" s="425"/>
      <c r="H40" s="426" t="s">
        <v>24</v>
      </c>
      <c r="I40" s="425"/>
      <c r="J40" s="426" t="s">
        <v>25</v>
      </c>
      <c r="K40" s="425"/>
      <c r="L40" s="75"/>
      <c r="M40" s="75"/>
      <c r="N40" s="75"/>
      <c r="O40" s="75"/>
      <c r="P40" s="75"/>
      <c r="Q40" s="75"/>
      <c r="R40" s="75"/>
      <c r="S40" s="75"/>
      <c r="T40" s="75"/>
    </row>
    <row r="41" spans="1:20">
      <c r="A41" s="1179"/>
      <c r="C41" s="104"/>
      <c r="D41" s="117"/>
      <c r="E41" s="82"/>
      <c r="F41" s="1197" t="str">
        <f>CONCATENATE("(",TEXT('Personalkosten 1. Jahr'!$M$4,"MMM. JJJJ")," - ",TEXT('Personalkosten 1. Jahr'!$O$4,"MMM. JJJJ"),")")</f>
        <v>(Aug. 2019 - Jul. 2020)</v>
      </c>
      <c r="G41" s="1198"/>
      <c r="H41" s="1197" t="str">
        <f>CONCATENATE("(",TEXT('Personalkosten 2. Jahr'!$K$4,"MMM. JJJJ")," - ",TEXT('Personalkosten 2. Jahr'!$M$4,"MMM. JJJJ"),")")</f>
        <v>(Aug. 2020 - Jul. 2021)</v>
      </c>
      <c r="I41" s="1198"/>
      <c r="J41" s="1197" t="str">
        <f>CONCATENATE("(",TEXT('Personalkosten 3. Jahr'!$K$4,"MMM. JJJJ")," - ",TEXT('Personalkosten 3. Jahr'!$M$4,"MMM. JJJJ"),")")</f>
        <v>(Aug. 2021 - Jul. 2022)</v>
      </c>
      <c r="K41" s="1198"/>
      <c r="L41" s="75"/>
      <c r="M41" s="75"/>
      <c r="N41" s="75"/>
      <c r="O41" s="75"/>
      <c r="P41" s="75"/>
      <c r="Q41" s="75"/>
      <c r="R41" s="75"/>
      <c r="S41" s="75"/>
      <c r="T41" s="75"/>
    </row>
    <row r="42" spans="1:20">
      <c r="A42" s="1179"/>
      <c r="C42" s="1215" t="s">
        <v>260</v>
      </c>
      <c r="D42" s="1216"/>
      <c r="E42" s="1217"/>
      <c r="F42" s="1207" t="s">
        <v>30</v>
      </c>
      <c r="G42" s="1208"/>
      <c r="H42" s="1207" t="s">
        <v>30</v>
      </c>
      <c r="I42" s="1208"/>
      <c r="J42" s="1207" t="s">
        <v>30</v>
      </c>
      <c r="K42" s="1208"/>
      <c r="L42" s="75"/>
      <c r="M42" s="75"/>
      <c r="N42" s="75"/>
      <c r="O42" s="75"/>
      <c r="P42" s="75"/>
      <c r="Q42" s="75"/>
      <c r="R42" s="75"/>
      <c r="S42" s="75"/>
      <c r="T42" s="75"/>
    </row>
    <row r="43" spans="1:20">
      <c r="A43" s="1180"/>
      <c r="C43" s="1218"/>
      <c r="D43" s="1219"/>
      <c r="E43" s="1220"/>
      <c r="F43" s="1211">
        <f>F37</f>
        <v>0</v>
      </c>
      <c r="G43" s="1212"/>
      <c r="H43" s="1211">
        <f>H37</f>
        <v>0</v>
      </c>
      <c r="I43" s="1212"/>
      <c r="J43" s="1211">
        <f>J37</f>
        <v>0</v>
      </c>
      <c r="K43" s="1212"/>
      <c r="L43" s="75"/>
      <c r="M43" s="75"/>
      <c r="N43" s="75"/>
      <c r="O43" s="75"/>
      <c r="P43" s="75"/>
      <c r="Q43" s="75"/>
      <c r="R43" s="75"/>
      <c r="S43" s="75"/>
      <c r="T43" s="75"/>
    </row>
    <row r="44" spans="1:20" ht="15" hidden="1" customHeight="1" outlineLevel="1">
      <c r="C44" s="1246" t="s">
        <v>355</v>
      </c>
      <c r="D44" s="1247"/>
      <c r="E44" s="1248"/>
      <c r="F44" s="1205">
        <f>F57+F68</f>
        <v>0</v>
      </c>
      <c r="G44" s="1206"/>
      <c r="H44" s="1205">
        <f>H57+H68</f>
        <v>0</v>
      </c>
      <c r="I44" s="1206"/>
      <c r="J44" s="1209"/>
      <c r="K44" s="1210"/>
      <c r="L44" s="75"/>
      <c r="M44" s="75"/>
      <c r="N44" s="75"/>
      <c r="O44" s="75"/>
      <c r="P44" s="75"/>
      <c r="Q44" s="75"/>
      <c r="R44" s="75"/>
      <c r="S44" s="75"/>
      <c r="T44" s="75"/>
    </row>
    <row r="45" spans="1:20" hidden="1" outlineLevel="1">
      <c r="C45" s="1240" t="s">
        <v>472</v>
      </c>
      <c r="D45" s="1241"/>
      <c r="E45" s="1242"/>
      <c r="F45" s="1201">
        <f>F43-F44</f>
        <v>0</v>
      </c>
      <c r="G45" s="1202"/>
      <c r="H45" s="1201">
        <f>H43-H44</f>
        <v>0</v>
      </c>
      <c r="I45" s="1202"/>
      <c r="J45" s="1201">
        <f>J43-J44</f>
        <v>0</v>
      </c>
      <c r="K45" s="1202"/>
      <c r="L45" s="75"/>
      <c r="M45" s="75"/>
      <c r="N45" s="75"/>
      <c r="O45" s="75"/>
      <c r="P45" s="75"/>
      <c r="Q45" s="75"/>
      <c r="R45" s="75"/>
      <c r="S45" s="75"/>
      <c r="T45" s="75"/>
    </row>
    <row r="46" spans="1:20" hidden="1" outlineLevel="1">
      <c r="C46" s="1221" t="s">
        <v>473</v>
      </c>
      <c r="D46" s="1222"/>
      <c r="E46" s="1223"/>
      <c r="F46" s="1203"/>
      <c r="G46" s="1204"/>
      <c r="H46" s="1203"/>
      <c r="I46" s="1204"/>
      <c r="J46" s="1203"/>
      <c r="K46" s="1204"/>
      <c r="L46" s="75"/>
      <c r="M46" s="75"/>
      <c r="N46" s="75"/>
      <c r="O46" s="75"/>
      <c r="P46" s="75"/>
      <c r="Q46" s="75"/>
      <c r="R46" s="75"/>
      <c r="S46" s="75"/>
      <c r="T46" s="75"/>
    </row>
    <row r="47" spans="1:20" hidden="1" outlineLevel="1">
      <c r="C47" s="453"/>
      <c r="D47" s="454"/>
      <c r="E47" s="455"/>
      <c r="F47" s="456"/>
      <c r="G47" s="457"/>
      <c r="H47" s="456"/>
      <c r="I47" s="457"/>
      <c r="J47" s="456"/>
      <c r="K47" s="457"/>
      <c r="L47" s="75"/>
      <c r="M47" s="75"/>
      <c r="N47" s="75"/>
      <c r="O47" s="75"/>
      <c r="P47" s="75"/>
      <c r="Q47" s="75"/>
      <c r="R47" s="75"/>
      <c r="S47" s="75"/>
      <c r="T47" s="75"/>
    </row>
    <row r="48" spans="1:20" hidden="1" outlineLevel="1">
      <c r="C48" s="453"/>
      <c r="D48" s="454"/>
      <c r="E48" s="455"/>
      <c r="F48" s="456"/>
      <c r="G48" s="457"/>
      <c r="H48" s="456"/>
      <c r="I48" s="457"/>
      <c r="J48" s="456"/>
      <c r="K48" s="457"/>
      <c r="L48" s="75"/>
      <c r="M48" s="75"/>
      <c r="N48" s="75"/>
      <c r="O48" s="75"/>
      <c r="P48" s="75"/>
      <c r="Q48" s="75"/>
      <c r="R48" s="75"/>
      <c r="S48" s="75"/>
      <c r="T48" s="75"/>
    </row>
    <row r="49" spans="1:20" hidden="1" outlineLevel="1">
      <c r="C49" s="226" t="s">
        <v>349</v>
      </c>
      <c r="D49" s="75"/>
      <c r="E49" s="75"/>
      <c r="F49" s="75"/>
      <c r="G49" s="75"/>
      <c r="H49" s="75"/>
      <c r="I49" s="75"/>
      <c r="J49" s="75"/>
      <c r="K49" s="75"/>
      <c r="L49" s="75"/>
      <c r="M49" s="75"/>
      <c r="N49" s="75"/>
      <c r="O49" s="75"/>
      <c r="P49" s="75"/>
      <c r="Q49" s="75"/>
      <c r="R49" s="75"/>
      <c r="S49" s="75"/>
      <c r="T49" s="75"/>
    </row>
    <row r="50" spans="1:20" hidden="1" outlineLevel="1">
      <c r="C50" s="458" t="s">
        <v>338</v>
      </c>
      <c r="D50" s="459"/>
      <c r="E50" s="416"/>
      <c r="F50" s="426" t="s">
        <v>23</v>
      </c>
      <c r="G50" s="425"/>
      <c r="H50" s="426" t="s">
        <v>24</v>
      </c>
      <c r="I50" s="425"/>
      <c r="J50" s="75"/>
      <c r="K50" s="75"/>
      <c r="L50" s="75"/>
      <c r="M50" s="75"/>
      <c r="N50" s="75"/>
      <c r="O50" s="75"/>
      <c r="P50" s="75"/>
      <c r="Q50" s="75"/>
      <c r="R50" s="75"/>
      <c r="S50" s="75"/>
      <c r="T50" s="75"/>
    </row>
    <row r="51" spans="1:20" hidden="1" outlineLevel="1">
      <c r="C51" s="404"/>
      <c r="D51" s="81"/>
      <c r="E51" s="258"/>
      <c r="F51" s="152" t="s">
        <v>30</v>
      </c>
      <c r="G51" s="427"/>
      <c r="H51" s="152" t="s">
        <v>30</v>
      </c>
      <c r="I51" s="427"/>
      <c r="J51" s="75"/>
      <c r="K51" s="75"/>
      <c r="L51" s="75"/>
      <c r="M51" s="75"/>
      <c r="N51" s="75"/>
      <c r="O51" s="75"/>
      <c r="P51" s="75"/>
      <c r="Q51" s="75"/>
      <c r="R51" s="75"/>
      <c r="S51" s="75"/>
      <c r="T51" s="75"/>
    </row>
    <row r="52" spans="1:20" ht="12" hidden="1" customHeight="1" outlineLevel="1">
      <c r="C52" s="423" t="s">
        <v>339</v>
      </c>
      <c r="D52" s="460" t="s">
        <v>337</v>
      </c>
      <c r="E52" s="461">
        <v>6</v>
      </c>
      <c r="F52" s="462"/>
      <c r="G52" s="463"/>
      <c r="H52" s="463"/>
      <c r="I52" s="463"/>
      <c r="J52" s="75"/>
      <c r="K52" s="75"/>
      <c r="L52" s="75"/>
      <c r="M52" s="75"/>
      <c r="N52" s="75"/>
      <c r="O52" s="75"/>
      <c r="P52" s="75"/>
      <c r="Q52" s="75"/>
      <c r="R52" s="75"/>
      <c r="S52" s="75"/>
      <c r="T52" s="75"/>
    </row>
    <row r="53" spans="1:20" ht="12" hidden="1" customHeight="1" outlineLevel="1">
      <c r="C53" s="104"/>
      <c r="D53" s="464" t="s">
        <v>341</v>
      </c>
      <c r="E53" s="908"/>
      <c r="F53" s="462">
        <f>E53*E52</f>
        <v>0</v>
      </c>
      <c r="G53" s="463"/>
      <c r="H53" s="463"/>
      <c r="I53" s="463"/>
      <c r="J53" s="75"/>
      <c r="K53" s="75"/>
      <c r="L53" s="75"/>
      <c r="M53" s="75"/>
      <c r="N53" s="75"/>
      <c r="O53" s="75"/>
      <c r="P53" s="75"/>
      <c r="Q53" s="75"/>
      <c r="R53" s="75"/>
      <c r="S53" s="75"/>
      <c r="T53" s="75"/>
    </row>
    <row r="54" spans="1:20" hidden="1" outlineLevel="1">
      <c r="C54" s="104"/>
      <c r="D54" s="464" t="s">
        <v>342</v>
      </c>
      <c r="E54" s="465">
        <v>300</v>
      </c>
      <c r="F54" s="462">
        <f>IF(E53=0,0,E54*E52)</f>
        <v>0</v>
      </c>
      <c r="G54" s="463"/>
      <c r="H54" s="463"/>
      <c r="I54" s="463"/>
      <c r="J54" s="75"/>
      <c r="K54" s="75"/>
      <c r="L54" s="75"/>
      <c r="M54" s="75"/>
      <c r="N54" s="75"/>
      <c r="O54" s="75"/>
      <c r="P54" s="75"/>
      <c r="Q54" s="75"/>
      <c r="R54" s="75"/>
      <c r="S54" s="75"/>
      <c r="T54" s="75"/>
    </row>
    <row r="55" spans="1:20" hidden="1" outlineLevel="1">
      <c r="C55" s="423" t="s">
        <v>340</v>
      </c>
      <c r="D55" s="460" t="s">
        <v>337</v>
      </c>
      <c r="E55" s="461">
        <v>9</v>
      </c>
      <c r="F55" s="462"/>
      <c r="G55" s="463"/>
      <c r="H55" s="463"/>
      <c r="I55" s="463"/>
      <c r="J55" s="75"/>
      <c r="K55" s="75"/>
      <c r="L55" s="75"/>
      <c r="M55" s="75"/>
      <c r="N55" s="75"/>
      <c r="O55" s="75"/>
      <c r="P55" s="75"/>
      <c r="Q55" s="75"/>
      <c r="R55" s="75"/>
      <c r="S55" s="75"/>
      <c r="T55" s="75"/>
    </row>
    <row r="56" spans="1:20" hidden="1" outlineLevel="1">
      <c r="C56" s="404"/>
      <c r="D56" s="466" t="s">
        <v>360</v>
      </c>
      <c r="E56" s="908"/>
      <c r="F56" s="462">
        <f>IF(E53=0,0,(E55-3)*E56)</f>
        <v>0</v>
      </c>
      <c r="G56" s="463"/>
      <c r="H56" s="463">
        <f>IF(E53=0,0,3*E56)</f>
        <v>0</v>
      </c>
      <c r="I56" s="463"/>
      <c r="J56" s="75"/>
      <c r="K56" s="75"/>
      <c r="L56" s="75"/>
      <c r="M56" s="75"/>
      <c r="N56" s="75"/>
      <c r="O56" s="75"/>
      <c r="P56" s="75"/>
      <c r="Q56" s="75"/>
      <c r="R56" s="75"/>
      <c r="S56" s="75"/>
      <c r="T56" s="75"/>
    </row>
    <row r="57" spans="1:20" hidden="1" outlineLevel="1">
      <c r="C57" s="404"/>
      <c r="D57" s="448"/>
      <c r="E57" s="467" t="s">
        <v>343</v>
      </c>
      <c r="F57" s="435">
        <f>F53+F54+F56</f>
        <v>0</v>
      </c>
      <c r="G57" s="435"/>
      <c r="H57" s="435">
        <f>H54+H56</f>
        <v>0</v>
      </c>
      <c r="I57" s="435"/>
      <c r="J57" s="75"/>
      <c r="K57" s="75"/>
      <c r="L57" s="75"/>
      <c r="M57" s="75"/>
      <c r="N57" s="75"/>
      <c r="O57" s="75"/>
      <c r="P57" s="75"/>
      <c r="Q57" s="75"/>
      <c r="R57" s="75"/>
      <c r="S57" s="75"/>
      <c r="T57" s="75"/>
    </row>
    <row r="58" spans="1:20" ht="12.75" hidden="1" customHeight="1" outlineLevel="1">
      <c r="A58" s="1236" t="s">
        <v>533</v>
      </c>
      <c r="C58" s="468"/>
      <c r="D58" s="117"/>
      <c r="E58" s="433"/>
      <c r="F58" s="469"/>
      <c r="G58" s="469"/>
      <c r="H58" s="469"/>
      <c r="I58" s="462"/>
      <c r="J58" s="75"/>
      <c r="K58" s="75"/>
      <c r="L58" s="75"/>
      <c r="M58" s="433"/>
      <c r="N58" s="75"/>
      <c r="O58" s="75"/>
      <c r="P58" s="75"/>
      <c r="Q58" s="75"/>
      <c r="R58" s="75"/>
      <c r="S58" s="75"/>
      <c r="T58" s="75"/>
    </row>
    <row r="59" spans="1:20" ht="12.75" hidden="1" customHeight="1" outlineLevel="1">
      <c r="A59" s="1236"/>
      <c r="C59" s="470" t="s">
        <v>352</v>
      </c>
      <c r="D59" s="471"/>
      <c r="E59" s="416"/>
      <c r="F59" s="472" t="s">
        <v>23</v>
      </c>
      <c r="G59" s="473"/>
      <c r="H59" s="472" t="s">
        <v>24</v>
      </c>
      <c r="I59" s="473"/>
      <c r="J59" s="75"/>
      <c r="K59" s="75"/>
      <c r="L59" s="75"/>
      <c r="M59" s="433"/>
      <c r="N59" s="75"/>
      <c r="O59" s="75"/>
      <c r="P59" s="75"/>
      <c r="Q59" s="75"/>
      <c r="R59" s="75"/>
      <c r="S59" s="75"/>
      <c r="T59" s="75"/>
    </row>
    <row r="60" spans="1:20" ht="12.75" hidden="1" customHeight="1" outlineLevel="1">
      <c r="A60" s="1236"/>
      <c r="C60" s="404"/>
      <c r="D60" s="81"/>
      <c r="E60" s="258"/>
      <c r="F60" s="474" t="s">
        <v>30</v>
      </c>
      <c r="G60" s="427"/>
      <c r="H60" s="474" t="s">
        <v>30</v>
      </c>
      <c r="I60" s="427"/>
      <c r="J60" s="75"/>
      <c r="K60" s="75"/>
      <c r="L60" s="75"/>
      <c r="M60" s="433"/>
      <c r="N60" s="75"/>
      <c r="O60" s="75"/>
      <c r="P60" s="75"/>
      <c r="Q60" s="75"/>
      <c r="R60" s="75"/>
      <c r="S60" s="75"/>
      <c r="T60" s="75"/>
    </row>
    <row r="61" spans="1:20" hidden="1" outlineLevel="1">
      <c r="A61" s="1236"/>
      <c r="C61" s="475" t="s">
        <v>350</v>
      </c>
      <c r="D61" s="460" t="s">
        <v>337</v>
      </c>
      <c r="E61" s="476">
        <v>6</v>
      </c>
      <c r="F61" s="446"/>
      <c r="G61" s="446"/>
      <c r="H61" s="446"/>
      <c r="I61" s="477"/>
      <c r="J61" s="75"/>
      <c r="K61" s="75"/>
      <c r="L61" s="433"/>
      <c r="M61" s="433"/>
      <c r="N61" s="75"/>
      <c r="O61" s="75"/>
      <c r="P61" s="75"/>
      <c r="Q61" s="75"/>
      <c r="R61" s="75"/>
      <c r="S61" s="75"/>
      <c r="T61" s="75"/>
    </row>
    <row r="62" spans="1:20" ht="12.75" hidden="1" customHeight="1" outlineLevel="1">
      <c r="A62" s="1236"/>
      <c r="C62" s="1213" t="s">
        <v>348</v>
      </c>
      <c r="D62" s="1214"/>
      <c r="E62" s="909"/>
      <c r="F62" s="463"/>
      <c r="G62" s="463"/>
      <c r="H62" s="463"/>
      <c r="I62" s="478"/>
      <c r="J62" s="479" t="str">
        <f>IF(OR(E62="",E62=0,E62=6),"","   überprüfe Eintragung!")</f>
        <v/>
      </c>
      <c r="K62" s="75"/>
      <c r="L62" s="433"/>
      <c r="M62" s="75"/>
      <c r="N62" s="75"/>
      <c r="O62" s="75"/>
      <c r="P62" s="75"/>
      <c r="Q62" s="75"/>
      <c r="R62" s="75"/>
      <c r="S62" s="75"/>
      <c r="T62" s="75"/>
    </row>
    <row r="63" spans="1:20" hidden="1" outlineLevel="1">
      <c r="A63" s="1236"/>
      <c r="C63" s="1249" t="s">
        <v>353</v>
      </c>
      <c r="D63" s="1251"/>
      <c r="E63" s="909"/>
      <c r="F63" s="463">
        <f>E61*E63+E62*E63</f>
        <v>0</v>
      </c>
      <c r="G63" s="463"/>
      <c r="H63" s="463"/>
      <c r="I63" s="463"/>
      <c r="J63" s="75"/>
      <c r="K63" s="75"/>
      <c r="L63" s="433"/>
      <c r="M63" s="75"/>
      <c r="N63" s="75"/>
      <c r="O63" s="75"/>
      <c r="P63" s="75"/>
      <c r="Q63" s="75"/>
      <c r="R63" s="75"/>
      <c r="S63" s="75"/>
      <c r="T63" s="75"/>
    </row>
    <row r="64" spans="1:20" hidden="1" outlineLevel="1">
      <c r="A64" s="1236"/>
      <c r="C64" s="104" t="s">
        <v>351</v>
      </c>
      <c r="D64" s="117"/>
      <c r="E64" s="476"/>
      <c r="F64" s="463"/>
      <c r="G64" s="463"/>
      <c r="H64" s="463"/>
      <c r="I64" s="463"/>
      <c r="J64" s="75"/>
      <c r="K64" s="75"/>
      <c r="L64" s="75"/>
      <c r="M64" s="75"/>
      <c r="N64" s="75"/>
      <c r="O64" s="75"/>
      <c r="P64" s="75"/>
      <c r="Q64" s="75"/>
      <c r="R64" s="75"/>
      <c r="S64" s="75"/>
      <c r="T64" s="75"/>
    </row>
    <row r="65" spans="1:20" hidden="1" outlineLevel="1">
      <c r="A65" s="1236"/>
      <c r="C65" s="1213" t="s">
        <v>346</v>
      </c>
      <c r="D65" s="1214"/>
      <c r="E65" s="909"/>
      <c r="F65" s="463"/>
      <c r="G65" s="463"/>
      <c r="H65" s="463"/>
      <c r="I65" s="463"/>
      <c r="J65" s="479" t="str">
        <f>IF(OR(E65="",E65=0,E65=6,E65=12),"","   überprüfe Eintragung!")</f>
        <v/>
      </c>
      <c r="K65" s="75"/>
      <c r="L65" s="75"/>
      <c r="M65" s="75"/>
      <c r="N65" s="75"/>
      <c r="O65" s="75"/>
      <c r="P65" s="75"/>
      <c r="Q65" s="75"/>
      <c r="R65" s="75"/>
      <c r="S65" s="75"/>
      <c r="T65" s="75"/>
    </row>
    <row r="66" spans="1:20" hidden="1" outlineLevel="1">
      <c r="A66" s="1236"/>
      <c r="C66" s="1213" t="s">
        <v>347</v>
      </c>
      <c r="D66" s="1214"/>
      <c r="E66" s="976">
        <v>0.34</v>
      </c>
      <c r="F66" s="463"/>
      <c r="G66" s="463"/>
      <c r="H66" s="463"/>
      <c r="I66" s="463"/>
      <c r="J66" s="75"/>
      <c r="K66" s="75"/>
      <c r="L66" s="75"/>
      <c r="M66" s="75"/>
      <c r="N66" s="75"/>
      <c r="O66" s="75"/>
      <c r="P66" s="75"/>
      <c r="Q66" s="75"/>
      <c r="R66" s="75"/>
      <c r="S66" s="75"/>
      <c r="T66" s="75"/>
    </row>
    <row r="67" spans="1:20" hidden="1" outlineLevel="1">
      <c r="A67" s="1236"/>
      <c r="C67" s="1249" t="s">
        <v>354</v>
      </c>
      <c r="D67" s="1250"/>
      <c r="E67" s="480">
        <f>IF(E65&gt;0,E63*(1-E66),0)</f>
        <v>0</v>
      </c>
      <c r="F67" s="106"/>
      <c r="G67" s="106"/>
      <c r="H67" s="106">
        <f>E65*E67</f>
        <v>0</v>
      </c>
      <c r="I67" s="106"/>
      <c r="J67" s="75"/>
      <c r="K67" s="75"/>
      <c r="L67" s="75"/>
      <c r="M67" s="75"/>
      <c r="N67" s="75"/>
      <c r="O67" s="75"/>
      <c r="P67" s="75"/>
      <c r="Q67" s="75"/>
      <c r="R67" s="75"/>
      <c r="S67" s="75"/>
      <c r="T67" s="75"/>
    </row>
    <row r="68" spans="1:20" hidden="1" outlineLevel="1">
      <c r="A68" s="1237"/>
      <c r="C68" s="98"/>
      <c r="D68" s="481"/>
      <c r="E68" s="482" t="s">
        <v>344</v>
      </c>
      <c r="F68" s="435">
        <f>F63</f>
        <v>0</v>
      </c>
      <c r="G68" s="435"/>
      <c r="H68" s="435">
        <f>H64+H67</f>
        <v>0</v>
      </c>
      <c r="I68" s="435"/>
      <c r="J68" s="75"/>
      <c r="K68" s="75"/>
      <c r="L68" s="75"/>
      <c r="M68" s="75"/>
      <c r="N68" s="75"/>
      <c r="O68" s="75"/>
      <c r="P68" s="75"/>
      <c r="Q68" s="75"/>
      <c r="R68" s="75"/>
      <c r="S68" s="75"/>
      <c r="T68" s="75"/>
    </row>
    <row r="69" spans="1:20" collapsed="1">
      <c r="C69" s="453" t="str">
        <f>IF(AND(F57&gt;0,F68&gt;0),"Achtung: Gründerzuschuss und ALG II können nicht gleichzeitig beantragt werden","")</f>
        <v/>
      </c>
      <c r="D69" s="75"/>
      <c r="E69" s="75"/>
      <c r="F69" s="75"/>
      <c r="G69" s="75"/>
      <c r="H69" s="75"/>
      <c r="I69" s="75"/>
      <c r="J69" s="75"/>
      <c r="K69" s="75"/>
      <c r="L69" s="75"/>
      <c r="M69" s="75"/>
      <c r="N69" s="75"/>
      <c r="O69" s="75"/>
      <c r="P69" s="75"/>
      <c r="Q69" s="75"/>
      <c r="R69" s="75"/>
      <c r="S69" s="75"/>
      <c r="T69" s="75"/>
    </row>
    <row r="70" spans="1:20">
      <c r="C70" s="75"/>
      <c r="D70" s="75"/>
      <c r="E70" s="75"/>
      <c r="F70" s="75"/>
      <c r="G70" s="75"/>
      <c r="H70" s="75"/>
      <c r="I70" s="75"/>
      <c r="J70" s="75"/>
      <c r="K70" s="75"/>
      <c r="L70" s="75"/>
      <c r="M70" s="75"/>
      <c r="N70" s="75"/>
      <c r="O70" s="75"/>
      <c r="P70" s="75"/>
      <c r="Q70" s="75"/>
      <c r="R70" s="75"/>
      <c r="S70" s="75"/>
      <c r="T70" s="75"/>
    </row>
    <row r="71" spans="1:20">
      <c r="C71" s="75"/>
      <c r="D71" s="75"/>
      <c r="E71" s="75"/>
      <c r="F71" s="75"/>
      <c r="G71" s="75"/>
      <c r="H71" s="75"/>
      <c r="I71" s="75"/>
      <c r="J71" s="75"/>
      <c r="K71" s="75"/>
      <c r="L71" s="75"/>
      <c r="M71" s="75"/>
      <c r="N71" s="75"/>
      <c r="O71" s="75"/>
      <c r="P71" s="75"/>
      <c r="Q71" s="75"/>
      <c r="R71" s="75"/>
      <c r="S71" s="75"/>
      <c r="T71" s="75"/>
    </row>
    <row r="72" spans="1:20">
      <c r="C72" s="428"/>
      <c r="D72" s="428"/>
      <c r="E72" s="483"/>
      <c r="F72" s="117"/>
      <c r="G72" s="117"/>
      <c r="H72" s="117"/>
      <c r="I72" s="117"/>
      <c r="J72" s="117"/>
      <c r="K72" s="117"/>
      <c r="L72" s="75"/>
      <c r="M72" s="75"/>
      <c r="N72" s="75"/>
      <c r="O72" s="75"/>
      <c r="P72" s="75"/>
      <c r="Q72" s="75"/>
      <c r="R72" s="75"/>
      <c r="S72" s="75"/>
      <c r="T72" s="75"/>
    </row>
    <row r="73" spans="1:20">
      <c r="C73" s="117"/>
      <c r="D73" s="117"/>
      <c r="E73" s="1239"/>
      <c r="F73" s="1239"/>
      <c r="G73" s="1239"/>
      <c r="H73" s="1239"/>
      <c r="I73" s="1239"/>
      <c r="J73" s="1239"/>
      <c r="K73" s="1239"/>
      <c r="L73" s="75"/>
      <c r="M73" s="75"/>
      <c r="N73" s="75"/>
      <c r="O73" s="75"/>
      <c r="P73" s="75"/>
      <c r="Q73" s="75"/>
      <c r="R73" s="75"/>
      <c r="S73" s="75"/>
      <c r="T73" s="75"/>
    </row>
    <row r="74" spans="1:20">
      <c r="C74" s="117"/>
      <c r="D74" s="117"/>
      <c r="E74" s="484"/>
      <c r="F74" s="75"/>
      <c r="G74" s="484"/>
      <c r="H74" s="484"/>
      <c r="I74" s="484"/>
      <c r="J74" s="484"/>
      <c r="K74" s="484"/>
      <c r="L74" s="75"/>
      <c r="M74" s="75"/>
      <c r="N74" s="75"/>
      <c r="O74" s="75"/>
      <c r="P74" s="75"/>
      <c r="Q74" s="75"/>
      <c r="R74" s="75"/>
      <c r="S74" s="75"/>
      <c r="T74" s="75"/>
    </row>
    <row r="75" spans="1:20">
      <c r="C75" s="117"/>
      <c r="D75" s="117"/>
      <c r="E75" s="191"/>
      <c r="F75" s="485"/>
      <c r="G75" s="485"/>
      <c r="H75" s="485"/>
      <c r="I75" s="485"/>
      <c r="J75" s="485"/>
      <c r="K75" s="485"/>
      <c r="L75" s="75"/>
      <c r="M75" s="75"/>
      <c r="N75" s="75"/>
      <c r="O75" s="75"/>
      <c r="P75" s="75"/>
      <c r="Q75" s="75"/>
      <c r="R75" s="75"/>
      <c r="S75" s="75"/>
      <c r="T75" s="75"/>
    </row>
    <row r="76" spans="1:20">
      <c r="C76" s="117"/>
      <c r="D76" s="476"/>
      <c r="E76" s="484"/>
      <c r="F76" s="484"/>
      <c r="G76" s="484"/>
      <c r="H76" s="484"/>
      <c r="I76" s="484"/>
      <c r="J76" s="484"/>
      <c r="K76" s="191"/>
      <c r="L76" s="75"/>
      <c r="M76" s="75"/>
      <c r="N76" s="75"/>
      <c r="O76" s="75"/>
      <c r="P76" s="75"/>
      <c r="Q76" s="75"/>
      <c r="R76" s="75"/>
      <c r="S76" s="75"/>
      <c r="T76" s="75"/>
    </row>
    <row r="77" spans="1:20">
      <c r="C77" s="117"/>
      <c r="D77" s="159"/>
      <c r="E77" s="484"/>
      <c r="F77" s="484"/>
      <c r="G77" s="484"/>
      <c r="H77" s="484"/>
      <c r="I77" s="484"/>
      <c r="J77" s="484"/>
      <c r="K77" s="486"/>
      <c r="L77" s="75"/>
      <c r="M77" s="75"/>
      <c r="N77" s="75"/>
      <c r="O77" s="75"/>
      <c r="P77" s="75"/>
      <c r="Q77" s="75"/>
      <c r="R77" s="75"/>
      <c r="S77" s="75"/>
      <c r="T77" s="75"/>
    </row>
    <row r="78" spans="1:20">
      <c r="C78" s="117"/>
      <c r="D78" s="487"/>
      <c r="E78" s="484"/>
      <c r="F78" s="484"/>
      <c r="G78" s="484"/>
      <c r="H78" s="484"/>
      <c r="I78" s="484"/>
      <c r="J78" s="484"/>
      <c r="K78" s="484"/>
      <c r="L78" s="75"/>
      <c r="M78" s="75"/>
      <c r="N78" s="75"/>
      <c r="O78" s="75"/>
      <c r="P78" s="75"/>
      <c r="Q78" s="75"/>
      <c r="R78" s="75"/>
      <c r="S78" s="75"/>
      <c r="T78" s="75"/>
    </row>
    <row r="79" spans="1:20">
      <c r="C79" s="433"/>
      <c r="D79" s="433"/>
      <c r="E79" s="484"/>
      <c r="F79" s="484"/>
      <c r="G79" s="484"/>
      <c r="H79" s="484"/>
      <c r="I79" s="484"/>
      <c r="J79" s="484"/>
      <c r="K79" s="484"/>
      <c r="L79" s="75"/>
      <c r="M79" s="75"/>
      <c r="N79" s="75"/>
      <c r="O79" s="75"/>
      <c r="P79" s="75"/>
      <c r="Q79" s="75"/>
      <c r="R79" s="75"/>
      <c r="S79" s="75"/>
      <c r="T79" s="75"/>
    </row>
    <row r="80" spans="1:20">
      <c r="C80" s="117"/>
      <c r="D80" s="117"/>
      <c r="E80" s="484"/>
      <c r="F80" s="484"/>
      <c r="G80" s="484"/>
      <c r="H80" s="484"/>
      <c r="I80" s="484"/>
      <c r="J80" s="484"/>
      <c r="K80" s="191"/>
      <c r="L80" s="75"/>
      <c r="M80" s="75"/>
      <c r="N80" s="75"/>
      <c r="O80" s="75"/>
      <c r="P80" s="75"/>
      <c r="Q80" s="75"/>
      <c r="R80" s="75"/>
      <c r="S80" s="75"/>
      <c r="T80" s="75"/>
    </row>
    <row r="81" spans="3:20">
      <c r="C81" s="75"/>
      <c r="D81" s="75"/>
      <c r="E81" s="75"/>
      <c r="F81" s="75"/>
      <c r="G81" s="75"/>
      <c r="H81" s="75"/>
      <c r="I81" s="75"/>
      <c r="J81" s="75"/>
      <c r="K81" s="75"/>
      <c r="L81" s="75"/>
      <c r="M81" s="75"/>
      <c r="N81" s="75"/>
      <c r="O81" s="75"/>
      <c r="P81" s="75"/>
      <c r="Q81" s="75"/>
      <c r="R81" s="75"/>
      <c r="S81" s="75"/>
      <c r="T81" s="75"/>
    </row>
    <row r="82" spans="3:20">
      <c r="C82" s="75"/>
      <c r="D82" s="75"/>
      <c r="E82" s="75"/>
      <c r="F82" s="75"/>
      <c r="G82" s="75"/>
      <c r="H82" s="75"/>
      <c r="I82" s="75"/>
      <c r="J82" s="75"/>
      <c r="K82" s="75"/>
      <c r="L82" s="75"/>
      <c r="M82" s="75"/>
      <c r="N82" s="75"/>
      <c r="O82" s="75"/>
      <c r="P82" s="75"/>
      <c r="Q82" s="75"/>
      <c r="R82" s="75"/>
      <c r="S82" s="75"/>
      <c r="T82" s="75"/>
    </row>
    <row r="83" spans="3:20">
      <c r="C83" s="75"/>
      <c r="D83" s="75"/>
      <c r="E83" s="75"/>
      <c r="F83" s="75"/>
      <c r="G83" s="75"/>
      <c r="H83" s="75"/>
      <c r="I83" s="75"/>
      <c r="J83" s="75"/>
      <c r="K83" s="75"/>
      <c r="L83" s="75"/>
      <c r="M83" s="75"/>
      <c r="N83" s="75"/>
      <c r="O83" s="75"/>
      <c r="P83" s="75"/>
      <c r="Q83" s="75"/>
      <c r="R83" s="75"/>
      <c r="S83" s="75"/>
      <c r="T83" s="75"/>
    </row>
    <row r="84" spans="3:20">
      <c r="C84" s="75"/>
      <c r="D84" s="75"/>
      <c r="E84" s="75"/>
      <c r="F84" s="75"/>
      <c r="G84" s="75"/>
      <c r="H84" s="75"/>
      <c r="I84" s="75"/>
      <c r="J84" s="75"/>
      <c r="K84" s="75"/>
      <c r="L84" s="75"/>
      <c r="M84" s="75"/>
      <c r="N84" s="75"/>
      <c r="O84" s="75"/>
      <c r="P84" s="75"/>
      <c r="Q84" s="75"/>
      <c r="R84" s="75"/>
      <c r="S84" s="75"/>
      <c r="T84" s="75"/>
    </row>
    <row r="85" spans="3:20">
      <c r="C85" s="75"/>
      <c r="D85" s="75"/>
      <c r="E85" s="75"/>
      <c r="F85" s="75"/>
      <c r="G85" s="75"/>
      <c r="H85" s="75"/>
      <c r="I85" s="75"/>
      <c r="J85" s="75"/>
      <c r="K85" s="75"/>
      <c r="L85" s="75"/>
      <c r="M85" s="75"/>
      <c r="N85" s="75"/>
      <c r="O85" s="75"/>
      <c r="P85" s="75"/>
      <c r="Q85" s="75"/>
      <c r="R85" s="75"/>
      <c r="S85" s="75"/>
      <c r="T85" s="75"/>
    </row>
    <row r="86" spans="3:20">
      <c r="C86" s="75"/>
      <c r="D86" s="75"/>
      <c r="E86" s="75"/>
      <c r="F86" s="75"/>
      <c r="G86" s="75"/>
      <c r="H86" s="75"/>
      <c r="I86" s="75"/>
      <c r="J86" s="75"/>
      <c r="K86" s="75"/>
      <c r="L86" s="75"/>
      <c r="M86" s="75"/>
      <c r="N86" s="75"/>
      <c r="O86" s="75"/>
      <c r="P86" s="75"/>
      <c r="Q86" s="75"/>
      <c r="R86" s="75"/>
      <c r="S86" s="75"/>
      <c r="T86" s="75"/>
    </row>
    <row r="87" spans="3:20">
      <c r="C87" s="75"/>
      <c r="D87" s="75"/>
      <c r="E87" s="75"/>
      <c r="F87" s="75"/>
      <c r="G87" s="75"/>
      <c r="H87" s="75"/>
      <c r="I87" s="75"/>
      <c r="J87" s="75"/>
      <c r="K87" s="75"/>
      <c r="L87" s="75"/>
      <c r="M87" s="75"/>
      <c r="N87" s="75"/>
      <c r="O87" s="75"/>
      <c r="P87" s="75"/>
      <c r="Q87" s="75"/>
      <c r="R87" s="75"/>
      <c r="S87" s="75"/>
      <c r="T87" s="75"/>
    </row>
    <row r="88" spans="3:20">
      <c r="C88" s="75"/>
      <c r="D88" s="75"/>
      <c r="E88" s="75"/>
      <c r="F88" s="75"/>
      <c r="G88" s="75"/>
      <c r="H88" s="75"/>
      <c r="I88" s="75"/>
      <c r="J88" s="75"/>
      <c r="K88" s="75"/>
      <c r="L88" s="75"/>
      <c r="M88" s="75"/>
      <c r="N88" s="75"/>
      <c r="O88" s="75"/>
      <c r="P88" s="75"/>
      <c r="Q88" s="75"/>
      <c r="R88" s="75"/>
      <c r="S88" s="75"/>
      <c r="T88" s="75"/>
    </row>
    <row r="89" spans="3:20">
      <c r="C89" s="75"/>
      <c r="D89" s="75"/>
      <c r="E89" s="75"/>
      <c r="F89" s="75"/>
      <c r="G89" s="75"/>
      <c r="H89" s="75"/>
      <c r="I89" s="75"/>
      <c r="J89" s="75"/>
      <c r="K89" s="75"/>
      <c r="L89" s="75"/>
      <c r="M89" s="75"/>
      <c r="N89" s="75"/>
      <c r="O89" s="75"/>
      <c r="P89" s="75"/>
      <c r="Q89" s="75"/>
      <c r="R89" s="75"/>
      <c r="S89" s="75"/>
      <c r="T89" s="75"/>
    </row>
    <row r="90" spans="3:20">
      <c r="C90" s="75"/>
      <c r="D90" s="75"/>
      <c r="E90" s="75"/>
      <c r="F90" s="75"/>
      <c r="G90" s="75"/>
      <c r="H90" s="75"/>
      <c r="I90" s="75"/>
      <c r="J90" s="75"/>
      <c r="K90" s="75"/>
      <c r="L90" s="75"/>
      <c r="M90" s="75"/>
      <c r="N90" s="75"/>
      <c r="O90" s="75"/>
      <c r="P90" s="75"/>
      <c r="Q90" s="75"/>
      <c r="R90" s="75"/>
      <c r="S90" s="75"/>
      <c r="T90" s="75"/>
    </row>
    <row r="91" spans="3:20">
      <c r="C91" s="75"/>
      <c r="D91" s="75"/>
      <c r="E91" s="75"/>
      <c r="F91" s="75"/>
      <c r="G91" s="75"/>
      <c r="H91" s="75"/>
      <c r="I91" s="75"/>
      <c r="J91" s="75"/>
      <c r="K91" s="75"/>
      <c r="L91" s="75"/>
      <c r="M91" s="75"/>
      <c r="N91" s="75"/>
      <c r="O91" s="75"/>
      <c r="P91" s="75"/>
      <c r="Q91" s="75"/>
      <c r="R91" s="75"/>
      <c r="S91" s="75"/>
      <c r="T91" s="75"/>
    </row>
    <row r="92" spans="3:20">
      <c r="C92" s="75"/>
      <c r="D92" s="75"/>
      <c r="E92" s="75"/>
      <c r="F92" s="75"/>
      <c r="G92" s="75"/>
      <c r="H92" s="75"/>
      <c r="I92" s="75"/>
      <c r="J92" s="75"/>
      <c r="K92" s="75"/>
      <c r="L92" s="75"/>
      <c r="M92" s="75"/>
      <c r="N92" s="75"/>
      <c r="O92" s="75"/>
      <c r="P92" s="75"/>
      <c r="Q92" s="75"/>
      <c r="R92" s="75"/>
      <c r="S92" s="75"/>
      <c r="T92" s="75"/>
    </row>
    <row r="93" spans="3:20">
      <c r="C93" s="75"/>
      <c r="D93" s="75"/>
      <c r="E93" s="75"/>
      <c r="F93" s="75"/>
      <c r="G93" s="75"/>
      <c r="H93" s="75"/>
      <c r="I93" s="75"/>
      <c r="J93" s="75"/>
      <c r="K93" s="75"/>
      <c r="L93" s="75"/>
      <c r="M93" s="75"/>
      <c r="N93" s="75"/>
      <c r="O93" s="75"/>
      <c r="P93" s="75"/>
      <c r="Q93" s="75"/>
      <c r="R93" s="75"/>
      <c r="S93" s="75"/>
      <c r="T93" s="75"/>
    </row>
    <row r="94" spans="3:20">
      <c r="C94" s="75"/>
      <c r="D94" s="75"/>
      <c r="E94" s="75"/>
      <c r="F94" s="75"/>
      <c r="G94" s="75"/>
      <c r="H94" s="75"/>
      <c r="I94" s="75"/>
      <c r="J94" s="75"/>
      <c r="K94" s="75"/>
      <c r="L94" s="75"/>
      <c r="M94" s="75"/>
      <c r="N94" s="75"/>
      <c r="O94" s="75"/>
      <c r="P94" s="75"/>
      <c r="Q94" s="75"/>
      <c r="R94" s="75"/>
      <c r="S94" s="75"/>
      <c r="T94" s="75"/>
    </row>
    <row r="95" spans="3:20">
      <c r="C95" s="75"/>
      <c r="D95" s="75"/>
      <c r="E95" s="75"/>
      <c r="F95" s="75"/>
      <c r="G95" s="75"/>
      <c r="H95" s="75"/>
      <c r="I95" s="75"/>
      <c r="J95" s="75"/>
      <c r="K95" s="75"/>
      <c r="L95" s="75"/>
      <c r="M95" s="75"/>
      <c r="N95" s="75"/>
      <c r="O95" s="75"/>
      <c r="P95" s="75"/>
      <c r="Q95" s="75"/>
      <c r="R95" s="75"/>
      <c r="S95" s="75"/>
      <c r="T95" s="75"/>
    </row>
    <row r="96" spans="3:20">
      <c r="C96" s="75"/>
      <c r="D96" s="75"/>
      <c r="E96" s="75"/>
      <c r="F96" s="75"/>
      <c r="G96" s="75"/>
      <c r="H96" s="75"/>
      <c r="I96" s="75"/>
      <c r="J96" s="75"/>
      <c r="K96" s="75"/>
      <c r="L96" s="75"/>
      <c r="M96" s="75"/>
      <c r="N96" s="75"/>
      <c r="O96" s="75"/>
      <c r="P96" s="75"/>
      <c r="Q96" s="75"/>
      <c r="R96" s="75"/>
      <c r="S96" s="75"/>
      <c r="T96" s="75"/>
    </row>
    <row r="97" spans="3:20">
      <c r="C97" s="75"/>
      <c r="D97" s="75"/>
      <c r="E97" s="75"/>
      <c r="F97" s="75"/>
      <c r="G97" s="75"/>
      <c r="H97" s="75"/>
      <c r="I97" s="75"/>
      <c r="J97" s="75"/>
      <c r="K97" s="75"/>
      <c r="L97" s="75"/>
      <c r="M97" s="75"/>
      <c r="N97" s="75"/>
      <c r="O97" s="75"/>
      <c r="P97" s="75"/>
      <c r="Q97" s="75"/>
      <c r="R97" s="75"/>
      <c r="S97" s="75"/>
      <c r="T97" s="75"/>
    </row>
    <row r="98" spans="3:20">
      <c r="C98" s="75"/>
      <c r="D98" s="75"/>
      <c r="E98" s="75"/>
      <c r="F98" s="75"/>
      <c r="G98" s="75"/>
      <c r="H98" s="75"/>
      <c r="I98" s="75"/>
      <c r="J98" s="75"/>
      <c r="K98" s="75"/>
      <c r="L98" s="75"/>
      <c r="M98" s="75"/>
      <c r="N98" s="75"/>
      <c r="O98" s="75"/>
      <c r="P98" s="75"/>
      <c r="Q98" s="75"/>
      <c r="R98" s="75"/>
      <c r="S98" s="75"/>
      <c r="T98" s="75"/>
    </row>
    <row r="99" spans="3:20">
      <c r="C99" s="75"/>
      <c r="D99" s="75"/>
      <c r="E99" s="75"/>
      <c r="F99" s="75"/>
      <c r="G99" s="75"/>
      <c r="H99" s="75"/>
      <c r="I99" s="75"/>
      <c r="J99" s="75"/>
      <c r="K99" s="75"/>
      <c r="L99" s="75"/>
      <c r="M99" s="75"/>
      <c r="N99" s="75"/>
      <c r="O99" s="75"/>
      <c r="P99" s="75"/>
      <c r="Q99" s="75"/>
      <c r="R99" s="75"/>
      <c r="S99" s="75"/>
      <c r="T99" s="75"/>
    </row>
    <row r="100" spans="3:20">
      <c r="C100" s="75"/>
      <c r="D100" s="75"/>
      <c r="E100" s="75"/>
      <c r="F100" s="75"/>
      <c r="G100" s="75"/>
      <c r="H100" s="75"/>
      <c r="I100" s="75"/>
      <c r="J100" s="75"/>
      <c r="K100" s="75"/>
      <c r="L100" s="75"/>
      <c r="M100" s="75"/>
      <c r="N100" s="75"/>
      <c r="O100" s="75"/>
      <c r="P100" s="75"/>
      <c r="Q100" s="75"/>
      <c r="R100" s="75"/>
      <c r="S100" s="75"/>
      <c r="T100" s="75"/>
    </row>
    <row r="101" spans="3:20">
      <c r="C101" s="75"/>
      <c r="D101" s="75"/>
      <c r="E101" s="75"/>
      <c r="F101" s="75"/>
      <c r="G101" s="75"/>
      <c r="H101" s="75"/>
      <c r="I101" s="75"/>
      <c r="J101" s="75"/>
      <c r="K101" s="75"/>
      <c r="L101" s="75"/>
      <c r="M101" s="75"/>
      <c r="N101" s="75"/>
      <c r="O101" s="75"/>
      <c r="P101" s="75"/>
      <c r="Q101" s="75"/>
      <c r="R101" s="75"/>
      <c r="S101" s="75"/>
      <c r="T101" s="75"/>
    </row>
    <row r="102" spans="3:20">
      <c r="C102" s="75"/>
      <c r="D102" s="75"/>
      <c r="E102" s="75"/>
      <c r="F102" s="75"/>
      <c r="G102" s="75"/>
      <c r="H102" s="75"/>
      <c r="I102" s="75"/>
      <c r="J102" s="75"/>
      <c r="K102" s="75"/>
      <c r="L102" s="75"/>
      <c r="M102" s="75"/>
      <c r="N102" s="75"/>
      <c r="O102" s="75"/>
      <c r="P102" s="75"/>
      <c r="Q102" s="75"/>
      <c r="R102" s="75"/>
      <c r="S102" s="75"/>
      <c r="T102" s="75"/>
    </row>
    <row r="103" spans="3:20">
      <c r="C103" s="75"/>
      <c r="D103" s="75"/>
      <c r="E103" s="75"/>
      <c r="F103" s="75"/>
      <c r="G103" s="75"/>
      <c r="H103" s="75"/>
      <c r="I103" s="75"/>
      <c r="J103" s="75"/>
      <c r="K103" s="75"/>
      <c r="L103" s="75"/>
      <c r="M103" s="75"/>
      <c r="N103" s="75"/>
      <c r="O103" s="75"/>
      <c r="P103" s="75"/>
      <c r="Q103" s="75"/>
      <c r="R103" s="75"/>
      <c r="S103" s="75"/>
      <c r="T103" s="75"/>
    </row>
    <row r="104" spans="3:20">
      <c r="C104" s="75"/>
      <c r="D104" s="75"/>
      <c r="E104" s="75"/>
      <c r="F104" s="75"/>
      <c r="G104" s="75"/>
      <c r="H104" s="75"/>
      <c r="I104" s="75"/>
      <c r="J104" s="75"/>
      <c r="K104" s="75"/>
      <c r="L104" s="75"/>
      <c r="M104" s="75"/>
      <c r="N104" s="75"/>
      <c r="O104" s="75"/>
      <c r="P104" s="75"/>
      <c r="Q104" s="75"/>
      <c r="R104" s="75"/>
      <c r="S104" s="75"/>
      <c r="T104" s="75"/>
    </row>
    <row r="105" spans="3:20">
      <c r="C105" s="75"/>
      <c r="D105" s="75"/>
      <c r="E105" s="75"/>
      <c r="F105" s="75"/>
      <c r="G105" s="75"/>
      <c r="H105" s="75"/>
      <c r="I105" s="75"/>
      <c r="J105" s="75"/>
      <c r="K105" s="75"/>
      <c r="L105" s="75"/>
      <c r="M105" s="75"/>
      <c r="N105" s="75"/>
      <c r="O105" s="75"/>
      <c r="P105" s="75"/>
      <c r="Q105" s="75"/>
      <c r="R105" s="75"/>
      <c r="S105" s="75"/>
      <c r="T105" s="75"/>
    </row>
    <row r="106" spans="3:20">
      <c r="C106" s="75"/>
      <c r="D106" s="75"/>
      <c r="E106" s="75"/>
      <c r="F106" s="75"/>
      <c r="G106" s="75"/>
      <c r="H106" s="75"/>
      <c r="I106" s="75"/>
      <c r="J106" s="75"/>
      <c r="K106" s="75"/>
      <c r="L106" s="75"/>
      <c r="M106" s="75"/>
      <c r="N106" s="75"/>
      <c r="O106" s="75"/>
      <c r="P106" s="75"/>
      <c r="Q106" s="75"/>
      <c r="R106" s="75"/>
      <c r="S106" s="75"/>
      <c r="T106" s="75"/>
    </row>
    <row r="107" spans="3:20">
      <c r="C107" s="75"/>
      <c r="D107" s="75"/>
      <c r="E107" s="75"/>
      <c r="F107" s="75"/>
      <c r="G107" s="75"/>
      <c r="H107" s="75"/>
      <c r="I107" s="75"/>
      <c r="J107" s="75"/>
      <c r="K107" s="75"/>
      <c r="L107" s="75"/>
      <c r="M107" s="75"/>
      <c r="N107" s="75"/>
      <c r="O107" s="75"/>
      <c r="P107" s="75"/>
      <c r="Q107" s="75"/>
      <c r="R107" s="75"/>
      <c r="S107" s="75"/>
      <c r="T107" s="75"/>
    </row>
    <row r="108" spans="3:20">
      <c r="C108" s="75"/>
      <c r="D108" s="75"/>
      <c r="E108" s="75"/>
      <c r="F108" s="75"/>
      <c r="G108" s="75"/>
      <c r="H108" s="75"/>
      <c r="I108" s="75"/>
      <c r="J108" s="75"/>
      <c r="K108" s="75"/>
      <c r="L108" s="75"/>
      <c r="M108" s="75"/>
      <c r="N108" s="75"/>
      <c r="O108" s="75"/>
      <c r="P108" s="75"/>
      <c r="Q108" s="75"/>
      <c r="R108" s="75"/>
      <c r="S108" s="75"/>
      <c r="T108" s="75"/>
    </row>
    <row r="109" spans="3:20">
      <c r="C109" s="75"/>
      <c r="D109" s="75"/>
      <c r="E109" s="75"/>
      <c r="F109" s="75"/>
      <c r="G109" s="75"/>
      <c r="H109" s="75"/>
      <c r="I109" s="75"/>
      <c r="J109" s="75"/>
      <c r="K109" s="75"/>
      <c r="L109" s="75"/>
      <c r="M109" s="75"/>
      <c r="N109" s="75"/>
      <c r="O109" s="75"/>
      <c r="P109" s="75"/>
      <c r="Q109" s="75"/>
      <c r="R109" s="75"/>
      <c r="S109" s="75"/>
      <c r="T109" s="75"/>
    </row>
    <row r="110" spans="3:20">
      <c r="C110" s="75"/>
      <c r="D110" s="75"/>
      <c r="E110" s="75"/>
      <c r="F110" s="75"/>
      <c r="G110" s="75"/>
      <c r="H110" s="75"/>
      <c r="I110" s="75"/>
      <c r="J110" s="75"/>
      <c r="K110" s="75"/>
      <c r="L110" s="75"/>
      <c r="M110" s="75"/>
      <c r="N110" s="75"/>
      <c r="O110" s="75"/>
      <c r="P110" s="75"/>
      <c r="Q110" s="75"/>
      <c r="R110" s="75"/>
      <c r="S110" s="75"/>
      <c r="T110" s="75"/>
    </row>
    <row r="111" spans="3:20">
      <c r="C111" s="75"/>
      <c r="D111" s="75"/>
      <c r="E111" s="75"/>
      <c r="F111" s="75"/>
      <c r="G111" s="75"/>
      <c r="H111" s="75"/>
      <c r="I111" s="75"/>
      <c r="J111" s="75"/>
      <c r="K111" s="75"/>
      <c r="L111" s="75"/>
      <c r="M111" s="75"/>
      <c r="N111" s="75"/>
      <c r="O111" s="75"/>
      <c r="P111" s="75"/>
      <c r="Q111" s="75"/>
      <c r="R111" s="75"/>
      <c r="S111" s="75"/>
      <c r="T111" s="75"/>
    </row>
    <row r="112" spans="3:20">
      <c r="C112" s="75"/>
      <c r="D112" s="75"/>
      <c r="E112" s="75"/>
      <c r="F112" s="75"/>
      <c r="G112" s="75"/>
      <c r="H112" s="75"/>
      <c r="I112" s="75"/>
      <c r="J112" s="75"/>
      <c r="K112" s="75"/>
      <c r="L112" s="75"/>
      <c r="M112" s="75"/>
      <c r="N112" s="75"/>
      <c r="O112" s="75"/>
      <c r="P112" s="75"/>
      <c r="Q112" s="75"/>
      <c r="R112" s="75"/>
      <c r="S112" s="75"/>
      <c r="T112" s="75"/>
    </row>
    <row r="113" spans="3:20">
      <c r="C113" s="75"/>
      <c r="D113" s="75"/>
      <c r="E113" s="75"/>
      <c r="F113" s="75"/>
      <c r="G113" s="75"/>
      <c r="H113" s="75"/>
      <c r="I113" s="75"/>
      <c r="J113" s="75"/>
      <c r="K113" s="75"/>
      <c r="L113" s="75"/>
      <c r="M113" s="75"/>
      <c r="N113" s="75"/>
      <c r="O113" s="75"/>
      <c r="P113" s="75"/>
      <c r="Q113" s="75"/>
      <c r="R113" s="75"/>
      <c r="S113" s="75"/>
      <c r="T113" s="75"/>
    </row>
    <row r="114" spans="3:20">
      <c r="C114" s="75"/>
      <c r="D114" s="75"/>
      <c r="E114" s="75"/>
      <c r="F114" s="75"/>
      <c r="G114" s="75"/>
      <c r="H114" s="75"/>
      <c r="I114" s="75"/>
      <c r="J114" s="75"/>
      <c r="K114" s="75"/>
      <c r="L114" s="75"/>
      <c r="M114" s="75"/>
      <c r="N114" s="75"/>
      <c r="O114" s="75"/>
      <c r="P114" s="75"/>
      <c r="Q114" s="75"/>
      <c r="R114" s="75"/>
      <c r="S114" s="75"/>
      <c r="T114" s="75"/>
    </row>
    <row r="115" spans="3:20">
      <c r="C115" s="75"/>
      <c r="D115" s="75"/>
      <c r="E115" s="75"/>
      <c r="F115" s="75"/>
      <c r="G115" s="75"/>
      <c r="H115" s="75"/>
      <c r="I115" s="75"/>
      <c r="J115" s="75"/>
      <c r="K115" s="75"/>
      <c r="L115" s="75"/>
      <c r="M115" s="75"/>
      <c r="N115" s="75"/>
      <c r="O115" s="75"/>
      <c r="P115" s="75"/>
      <c r="Q115" s="75"/>
      <c r="R115" s="75"/>
      <c r="S115" s="75"/>
      <c r="T115" s="75"/>
    </row>
    <row r="116" spans="3:20">
      <c r="C116" s="75"/>
      <c r="D116" s="75"/>
      <c r="E116" s="75"/>
      <c r="F116" s="75"/>
      <c r="G116" s="75"/>
      <c r="H116" s="75"/>
      <c r="I116" s="75"/>
      <c r="J116" s="75"/>
      <c r="K116" s="75"/>
      <c r="L116" s="75"/>
      <c r="M116" s="75"/>
      <c r="N116" s="75"/>
      <c r="O116" s="75"/>
      <c r="P116" s="75"/>
      <c r="Q116" s="75"/>
      <c r="R116" s="75"/>
      <c r="S116" s="75"/>
      <c r="T116" s="75"/>
    </row>
    <row r="117" spans="3:20">
      <c r="C117" s="75"/>
      <c r="D117" s="75"/>
      <c r="E117" s="75"/>
      <c r="F117" s="75"/>
      <c r="G117" s="75"/>
      <c r="H117" s="75"/>
      <c r="I117" s="75"/>
      <c r="J117" s="75"/>
      <c r="K117" s="75"/>
      <c r="L117" s="75"/>
      <c r="M117" s="75"/>
      <c r="N117" s="75"/>
      <c r="O117" s="75"/>
      <c r="P117" s="75"/>
      <c r="Q117" s="75"/>
      <c r="R117" s="75"/>
      <c r="S117" s="75"/>
      <c r="T117" s="75"/>
    </row>
    <row r="118" spans="3:20">
      <c r="C118" s="75"/>
      <c r="D118" s="75"/>
      <c r="E118" s="75"/>
      <c r="F118" s="75"/>
      <c r="G118" s="75"/>
      <c r="H118" s="75"/>
      <c r="I118" s="75"/>
      <c r="J118" s="75"/>
      <c r="K118" s="75"/>
      <c r="L118" s="75"/>
      <c r="M118" s="75"/>
      <c r="N118" s="75"/>
      <c r="O118" s="75"/>
      <c r="P118" s="75"/>
      <c r="Q118" s="75"/>
      <c r="R118" s="75"/>
      <c r="S118" s="75"/>
      <c r="T118" s="75"/>
    </row>
    <row r="119" spans="3:20">
      <c r="C119" s="75"/>
      <c r="D119" s="75"/>
      <c r="E119" s="75"/>
      <c r="F119" s="75"/>
      <c r="G119" s="75"/>
      <c r="H119" s="75"/>
      <c r="I119" s="75"/>
      <c r="J119" s="75"/>
      <c r="K119" s="75"/>
      <c r="L119" s="75"/>
      <c r="M119" s="75"/>
      <c r="N119" s="75"/>
      <c r="O119" s="75"/>
      <c r="P119" s="75"/>
      <c r="Q119" s="75"/>
      <c r="R119" s="75"/>
      <c r="S119" s="75"/>
      <c r="T119" s="75"/>
    </row>
    <row r="120" spans="3:20">
      <c r="C120" s="75"/>
      <c r="D120" s="75"/>
      <c r="E120" s="75"/>
      <c r="F120" s="75"/>
      <c r="G120" s="75"/>
      <c r="H120" s="75"/>
      <c r="I120" s="75"/>
      <c r="J120" s="75"/>
      <c r="K120" s="75"/>
      <c r="L120" s="75"/>
      <c r="M120" s="75"/>
      <c r="N120" s="75"/>
      <c r="O120" s="75"/>
      <c r="P120" s="75"/>
      <c r="Q120" s="75"/>
      <c r="R120" s="75"/>
      <c r="S120" s="75"/>
      <c r="T120" s="75"/>
    </row>
    <row r="121" spans="3:20">
      <c r="C121" s="75"/>
      <c r="D121" s="75"/>
      <c r="E121" s="75"/>
      <c r="F121" s="75"/>
      <c r="G121" s="75"/>
      <c r="H121" s="75"/>
      <c r="I121" s="75"/>
      <c r="J121" s="75"/>
      <c r="K121" s="75"/>
      <c r="L121" s="75"/>
      <c r="M121" s="75"/>
      <c r="N121" s="75"/>
      <c r="O121" s="75"/>
      <c r="P121" s="75"/>
      <c r="Q121" s="75"/>
      <c r="R121" s="75"/>
      <c r="S121" s="75"/>
      <c r="T121" s="75"/>
    </row>
    <row r="122" spans="3:20">
      <c r="C122" s="75"/>
      <c r="D122" s="75"/>
      <c r="E122" s="75"/>
      <c r="F122" s="75"/>
      <c r="G122" s="75"/>
      <c r="H122" s="75"/>
      <c r="I122" s="75"/>
      <c r="J122" s="75"/>
      <c r="K122" s="75"/>
      <c r="L122" s="75"/>
      <c r="M122" s="75"/>
      <c r="N122" s="75"/>
      <c r="O122" s="75"/>
      <c r="P122" s="75"/>
      <c r="Q122" s="75"/>
      <c r="R122" s="75"/>
      <c r="S122" s="75"/>
      <c r="T122" s="75"/>
    </row>
    <row r="123" spans="3:20">
      <c r="C123" s="75"/>
      <c r="D123" s="75"/>
      <c r="E123" s="75"/>
      <c r="F123" s="75"/>
      <c r="G123" s="75"/>
      <c r="H123" s="75"/>
      <c r="I123" s="75"/>
      <c r="J123" s="75"/>
      <c r="K123" s="75"/>
      <c r="L123" s="75"/>
      <c r="M123" s="75"/>
      <c r="N123" s="75"/>
      <c r="O123" s="75"/>
      <c r="P123" s="75"/>
      <c r="Q123" s="75"/>
      <c r="R123" s="75"/>
      <c r="S123" s="75"/>
      <c r="T123" s="75"/>
    </row>
    <row r="124" spans="3:20">
      <c r="C124" s="75"/>
      <c r="D124" s="75"/>
      <c r="E124" s="75"/>
      <c r="F124" s="75"/>
      <c r="G124" s="75"/>
      <c r="H124" s="75"/>
      <c r="I124" s="75"/>
      <c r="J124" s="75"/>
      <c r="K124" s="75"/>
      <c r="L124" s="75"/>
      <c r="M124" s="75"/>
      <c r="N124" s="75"/>
      <c r="O124" s="75"/>
      <c r="P124" s="75"/>
      <c r="Q124" s="75"/>
      <c r="R124" s="75"/>
      <c r="S124" s="75"/>
      <c r="T124" s="75"/>
    </row>
    <row r="125" spans="3:20">
      <c r="C125" s="75"/>
      <c r="D125" s="75"/>
      <c r="E125" s="75"/>
      <c r="F125" s="75"/>
      <c r="G125" s="75"/>
      <c r="H125" s="75"/>
      <c r="I125" s="75"/>
      <c r="J125" s="75"/>
      <c r="K125" s="75"/>
      <c r="L125" s="75"/>
      <c r="M125" s="75"/>
      <c r="N125" s="75"/>
      <c r="O125" s="75"/>
      <c r="P125" s="75"/>
      <c r="Q125" s="75"/>
      <c r="R125" s="75"/>
      <c r="S125" s="75"/>
      <c r="T125" s="75"/>
    </row>
    <row r="126" spans="3:20">
      <c r="C126" s="75"/>
      <c r="D126" s="75"/>
      <c r="E126" s="75"/>
      <c r="F126" s="75"/>
      <c r="G126" s="75"/>
      <c r="H126" s="75"/>
      <c r="I126" s="75"/>
      <c r="J126" s="75"/>
      <c r="K126" s="75"/>
      <c r="L126" s="75"/>
      <c r="M126" s="75"/>
      <c r="N126" s="75"/>
      <c r="O126" s="75"/>
      <c r="P126" s="75"/>
      <c r="Q126" s="75"/>
      <c r="R126" s="75"/>
      <c r="S126" s="75"/>
      <c r="T126" s="75"/>
    </row>
    <row r="127" spans="3:20">
      <c r="C127" s="75"/>
      <c r="D127" s="75"/>
      <c r="E127" s="75"/>
      <c r="F127" s="75"/>
      <c r="G127" s="75"/>
      <c r="H127" s="75"/>
      <c r="I127" s="75"/>
      <c r="J127" s="75"/>
      <c r="K127" s="75"/>
      <c r="L127" s="75"/>
      <c r="M127" s="75"/>
      <c r="N127" s="75"/>
      <c r="O127" s="75"/>
      <c r="P127" s="75"/>
      <c r="Q127" s="75"/>
      <c r="R127" s="75"/>
      <c r="S127" s="75"/>
      <c r="T127" s="75"/>
    </row>
    <row r="128" spans="3:20">
      <c r="C128" s="75"/>
      <c r="D128" s="75"/>
      <c r="E128" s="75"/>
      <c r="F128" s="75"/>
      <c r="G128" s="75"/>
      <c r="H128" s="75"/>
      <c r="I128" s="75"/>
      <c r="J128" s="75"/>
      <c r="K128" s="75"/>
      <c r="L128" s="75"/>
      <c r="M128" s="75"/>
      <c r="N128" s="75"/>
      <c r="O128" s="75"/>
      <c r="P128" s="75"/>
      <c r="Q128" s="75"/>
      <c r="R128" s="75"/>
      <c r="S128" s="75"/>
      <c r="T128" s="75"/>
    </row>
    <row r="129" spans="3:20">
      <c r="C129" s="75"/>
      <c r="D129" s="75"/>
      <c r="E129" s="75"/>
      <c r="F129" s="75"/>
      <c r="G129" s="75"/>
      <c r="H129" s="75"/>
      <c r="I129" s="75"/>
      <c r="J129" s="75"/>
      <c r="K129" s="75"/>
      <c r="L129" s="75"/>
      <c r="M129" s="75"/>
      <c r="N129" s="75"/>
      <c r="O129" s="75"/>
      <c r="P129" s="75"/>
      <c r="Q129" s="75"/>
      <c r="R129" s="75"/>
      <c r="S129" s="75"/>
      <c r="T129" s="75"/>
    </row>
    <row r="130" spans="3:20">
      <c r="C130" s="75"/>
      <c r="D130" s="75"/>
      <c r="E130" s="75"/>
      <c r="F130" s="75"/>
      <c r="G130" s="75"/>
      <c r="H130" s="75"/>
      <c r="I130" s="75"/>
      <c r="J130" s="75"/>
      <c r="K130" s="75"/>
      <c r="L130" s="75"/>
      <c r="M130" s="75"/>
      <c r="N130" s="75"/>
      <c r="O130" s="75"/>
      <c r="P130" s="75"/>
      <c r="Q130" s="75"/>
      <c r="R130" s="75"/>
      <c r="S130" s="75"/>
      <c r="T130" s="75"/>
    </row>
    <row r="131" spans="3:20">
      <c r="C131" s="75"/>
      <c r="D131" s="75"/>
      <c r="E131" s="75"/>
      <c r="F131" s="75"/>
      <c r="G131" s="75"/>
      <c r="H131" s="75"/>
      <c r="I131" s="75"/>
      <c r="J131" s="75"/>
      <c r="K131" s="75"/>
      <c r="L131" s="75"/>
      <c r="M131" s="75"/>
      <c r="N131" s="75"/>
      <c r="O131" s="75"/>
      <c r="P131" s="75"/>
      <c r="Q131" s="75"/>
      <c r="R131" s="75"/>
      <c r="S131" s="75"/>
      <c r="T131" s="75"/>
    </row>
    <row r="132" spans="3:20">
      <c r="C132" s="75"/>
      <c r="D132" s="75"/>
      <c r="E132" s="75"/>
      <c r="F132" s="75"/>
      <c r="G132" s="75"/>
      <c r="H132" s="75"/>
      <c r="I132" s="75"/>
      <c r="J132" s="75"/>
      <c r="K132" s="75"/>
      <c r="L132" s="75"/>
      <c r="M132" s="75"/>
      <c r="N132" s="75"/>
      <c r="O132" s="75"/>
      <c r="P132" s="75"/>
      <c r="Q132" s="75"/>
      <c r="R132" s="75"/>
      <c r="S132" s="75"/>
      <c r="T132" s="75"/>
    </row>
    <row r="133" spans="3:20">
      <c r="C133" s="75"/>
      <c r="D133" s="75"/>
      <c r="E133" s="75"/>
      <c r="F133" s="75"/>
      <c r="G133" s="75"/>
      <c r="H133" s="75"/>
      <c r="I133" s="75"/>
      <c r="J133" s="75"/>
      <c r="K133" s="75"/>
      <c r="L133" s="75"/>
      <c r="M133" s="75"/>
      <c r="N133" s="75"/>
      <c r="O133" s="75"/>
      <c r="P133" s="75"/>
      <c r="Q133" s="75"/>
      <c r="R133" s="75"/>
      <c r="S133" s="75"/>
      <c r="T133" s="75"/>
    </row>
    <row r="134" spans="3:20">
      <c r="C134" s="75"/>
      <c r="D134" s="75"/>
      <c r="E134" s="75"/>
      <c r="F134" s="75"/>
      <c r="G134" s="75"/>
      <c r="H134" s="75"/>
      <c r="I134" s="75"/>
      <c r="J134" s="75"/>
      <c r="K134" s="75"/>
      <c r="L134" s="75"/>
      <c r="M134" s="75"/>
      <c r="N134" s="75"/>
      <c r="O134" s="75"/>
      <c r="P134" s="75"/>
      <c r="Q134" s="75"/>
      <c r="R134" s="75"/>
      <c r="S134" s="75"/>
      <c r="T134" s="75"/>
    </row>
  </sheetData>
  <sheetProtection sheet="1" objects="1" scenarios="1"/>
  <mergeCells count="36">
    <mergeCell ref="A58:A68"/>
    <mergeCell ref="A35:A43"/>
    <mergeCell ref="E2:G2"/>
    <mergeCell ref="I2:K2"/>
    <mergeCell ref="E73:I73"/>
    <mergeCell ref="J73:K73"/>
    <mergeCell ref="C45:E45"/>
    <mergeCell ref="C35:E35"/>
    <mergeCell ref="C44:E44"/>
    <mergeCell ref="C62:D62"/>
    <mergeCell ref="C67:D67"/>
    <mergeCell ref="F41:G41"/>
    <mergeCell ref="H41:I41"/>
    <mergeCell ref="H43:I43"/>
    <mergeCell ref="C63:D63"/>
    <mergeCell ref="C65:D65"/>
    <mergeCell ref="C66:D66"/>
    <mergeCell ref="C42:E43"/>
    <mergeCell ref="C46:E46"/>
    <mergeCell ref="C8:E10"/>
    <mergeCell ref="F43:G43"/>
    <mergeCell ref="F9:G9"/>
    <mergeCell ref="C29:E29"/>
    <mergeCell ref="J45:K46"/>
    <mergeCell ref="F45:G46"/>
    <mergeCell ref="H45:I46"/>
    <mergeCell ref="H9:I9"/>
    <mergeCell ref="J9:K9"/>
    <mergeCell ref="F44:G44"/>
    <mergeCell ref="J42:K42"/>
    <mergeCell ref="H42:I42"/>
    <mergeCell ref="J44:K44"/>
    <mergeCell ref="J41:K41"/>
    <mergeCell ref="J43:K43"/>
    <mergeCell ref="H44:I44"/>
    <mergeCell ref="F42:G42"/>
  </mergeCells>
  <conditionalFormatting sqref="E56">
    <cfRule type="cellIs" dxfId="0" priority="1" stopIfTrue="1" operator="greaterThan">
      <formula>300</formula>
    </cfRule>
  </conditionalFormatting>
  <hyperlinks>
    <hyperlink ref="I2" location="Startseite!C7" display="zurück zur Startseite"/>
    <hyperlink ref="E2" location="Rentabilität!B8" display="zur Rentabilitätsberechnung"/>
    <hyperlink ref="E2:G2" location="Rentabilität!D11" display="zur Rentabilitätsberechnung"/>
  </hyperlinks>
  <printOptions horizontalCentered="1"/>
  <pageMargins left="0.78740157480314965" right="0.11811023622047245" top="0.39370078740157483" bottom="0" header="0.51181102362204722" footer="0.51181102362204722"/>
  <pageSetup paperSize="9" firstPageNumber="6" orientation="landscape" blackAndWhite="1" useFirstPageNumber="1" horizontalDpi="1200" verticalDpi="1200" r:id="rId1"/>
  <headerFooter alignWithMargins="0">
    <oddFooter>&amp;L&amp;D&amp;RCopyright: Handwerkskammer Düsseldorf</oddFooter>
  </headerFooter>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6">
    <tabColor theme="4" tint="0.79998168889431442"/>
  </sheetPr>
  <dimension ref="A2:W105"/>
  <sheetViews>
    <sheetView showGridLines="0" zoomScale="78" zoomScaleNormal="78" workbookViewId="0">
      <selection activeCell="E11" sqref="E11"/>
    </sheetView>
  </sheetViews>
  <sheetFormatPr baseColWidth="10" defaultColWidth="11.42578125" defaultRowHeight="12.75" outlineLevelRow="1"/>
  <cols>
    <col min="1" max="1" width="23.85546875" style="2" customWidth="1"/>
    <col min="2" max="2" width="6" style="2" customWidth="1"/>
    <col min="3" max="3" width="9" style="2" customWidth="1"/>
    <col min="4" max="4" width="30.28515625" style="2" customWidth="1"/>
    <col min="5" max="5" width="10.28515625" style="2" customWidth="1"/>
    <col min="6" max="6" width="10" style="2" customWidth="1"/>
    <col min="7" max="7" width="10.28515625" style="2" customWidth="1"/>
    <col min="8" max="8" width="9.5703125" style="2" customWidth="1"/>
    <col min="9" max="9" width="10.28515625" style="2" customWidth="1"/>
    <col min="10" max="10" width="10" style="2" customWidth="1"/>
    <col min="11" max="11" width="5.7109375" style="2" customWidth="1"/>
    <col min="12" max="12" width="20.5703125" style="2" customWidth="1"/>
    <col min="13" max="16384" width="11.42578125" style="2"/>
  </cols>
  <sheetData>
    <row r="2" spans="3:23">
      <c r="I2" s="1189" t="s">
        <v>519</v>
      </c>
      <c r="J2" s="1190"/>
    </row>
    <row r="4" spans="3:23" ht="24" customHeight="1">
      <c r="C4" s="215" t="str">
        <f xml:space="preserve"> CONCATENATE( "Rentabilitätsvorschau des Unternehmens:  ", Startseite!C14)</f>
        <v xml:space="preserve">Rentabilitätsvorschau des Unternehmens:  </v>
      </c>
      <c r="D4" s="395"/>
      <c r="E4" s="395"/>
      <c r="F4" s="395"/>
      <c r="G4" s="396"/>
      <c r="H4" s="75"/>
      <c r="I4" s="75"/>
      <c r="J4" s="75"/>
      <c r="K4" s="75"/>
      <c r="L4" s="75"/>
      <c r="M4" s="75"/>
      <c r="N4" s="75"/>
      <c r="O4" s="75"/>
      <c r="P4" s="75"/>
      <c r="Q4" s="75"/>
      <c r="R4" s="75"/>
      <c r="S4" s="75"/>
      <c r="T4" s="75"/>
      <c r="U4" s="75"/>
      <c r="V4" s="75"/>
      <c r="W4" s="75"/>
    </row>
    <row r="5" spans="3:23" ht="13.5" customHeight="1">
      <c r="C5" s="75"/>
      <c r="D5" s="75"/>
      <c r="E5" s="75"/>
      <c r="F5" s="75"/>
      <c r="G5" s="75"/>
      <c r="H5" s="75"/>
      <c r="I5" s="75"/>
      <c r="J5" s="75"/>
      <c r="K5" s="75"/>
      <c r="L5" s="75"/>
      <c r="M5" s="117"/>
      <c r="N5" s="117"/>
      <c r="O5" s="117"/>
      <c r="P5" s="75"/>
      <c r="Q5" s="75"/>
      <c r="R5" s="75"/>
      <c r="S5" s="75"/>
      <c r="T5" s="75"/>
      <c r="U5" s="75"/>
      <c r="V5" s="75"/>
      <c r="W5" s="75"/>
    </row>
    <row r="6" spans="3:23" ht="17.25" customHeight="1">
      <c r="C6" s="397"/>
      <c r="D6" s="398"/>
      <c r="E6" s="426" t="s">
        <v>23</v>
      </c>
      <c r="F6" s="425"/>
      <c r="G6" s="426" t="s">
        <v>24</v>
      </c>
      <c r="H6" s="425"/>
      <c r="I6" s="426" t="s">
        <v>25</v>
      </c>
      <c r="J6" s="400"/>
      <c r="K6" s="75"/>
      <c r="L6" s="300"/>
      <c r="M6" s="300"/>
      <c r="N6" s="300"/>
      <c r="O6" s="300"/>
      <c r="P6" s="75"/>
      <c r="Q6" s="75"/>
      <c r="R6" s="75"/>
      <c r="S6" s="75"/>
      <c r="T6" s="75"/>
      <c r="U6" s="75"/>
      <c r="V6" s="75"/>
      <c r="W6" s="75"/>
    </row>
    <row r="7" spans="3:23" ht="14.25" customHeight="1">
      <c r="C7" s="401"/>
      <c r="D7" s="402"/>
      <c r="E7" s="1197" t="str">
        <f>CONCATENATE("(",TEXT('Personalkosten 1. Jahr'!$M$4,"MMM. JJJJ")," - ",TEXT('Personalkosten 1. Jahr'!$O$4,"MMM. JJJJ"),")")</f>
        <v>(Aug. 2019 - Jul. 2020)</v>
      </c>
      <c r="F7" s="1198"/>
      <c r="G7" s="1197" t="str">
        <f>CONCATENATE("(",TEXT('Personalkosten 2. Jahr'!$K$4,"MMM. JJJJ")," - ",TEXT('Personalkosten 2. Jahr'!$M$4,"MMM. JJJJ"),")")</f>
        <v>(Aug. 2020 - Jul. 2021)</v>
      </c>
      <c r="H7" s="1198"/>
      <c r="I7" s="1197" t="str">
        <f>CONCATENATE("(",TEXT('Personalkosten 3. Jahr'!$K$4,"MMM. JJJJ")," - ",TEXT('Personalkosten 3. Jahr'!$M$4,"MMM. JJJJ"),")")</f>
        <v>(Aug. 2021 - Jul. 2022)</v>
      </c>
      <c r="J7" s="1198"/>
      <c r="K7" s="75"/>
      <c r="M7" s="300"/>
      <c r="N7" s="300"/>
      <c r="O7" s="300"/>
      <c r="P7" s="75"/>
      <c r="Q7" s="75"/>
      <c r="R7" s="75"/>
      <c r="S7" s="75"/>
      <c r="T7" s="75"/>
      <c r="U7" s="75"/>
      <c r="V7" s="75"/>
      <c r="W7" s="75"/>
    </row>
    <row r="8" spans="3:23">
      <c r="C8" s="107" t="s">
        <v>0</v>
      </c>
      <c r="D8" s="402"/>
      <c r="E8" s="1199" t="s">
        <v>30</v>
      </c>
      <c r="F8" s="1199" t="s">
        <v>1</v>
      </c>
      <c r="G8" s="1199" t="s">
        <v>30</v>
      </c>
      <c r="H8" s="1199" t="s">
        <v>1</v>
      </c>
      <c r="I8" s="1199" t="s">
        <v>30</v>
      </c>
      <c r="J8" s="1199" t="s">
        <v>1</v>
      </c>
      <c r="K8" s="75"/>
      <c r="L8" s="301"/>
      <c r="M8" s="300"/>
      <c r="N8" s="300"/>
      <c r="O8" s="300"/>
      <c r="P8" s="75"/>
      <c r="Q8" s="75"/>
      <c r="R8" s="75"/>
      <c r="S8" s="75"/>
      <c r="T8" s="75"/>
      <c r="U8" s="75"/>
      <c r="V8" s="75"/>
      <c r="W8" s="75"/>
    </row>
    <row r="9" spans="3:23">
      <c r="C9" s="404"/>
      <c r="D9" s="258"/>
      <c r="E9" s="1200"/>
      <c r="F9" s="1200"/>
      <c r="G9" s="1200"/>
      <c r="H9" s="1200"/>
      <c r="I9" s="1200"/>
      <c r="J9" s="1200"/>
      <c r="K9" s="75"/>
      <c r="L9" s="75"/>
      <c r="M9" s="75"/>
      <c r="N9" s="75"/>
      <c r="O9" s="75"/>
      <c r="P9" s="75"/>
      <c r="Q9" s="75"/>
      <c r="R9" s="75"/>
      <c r="S9" s="75"/>
      <c r="T9" s="75"/>
      <c r="U9" s="75"/>
      <c r="V9" s="75"/>
      <c r="W9" s="75"/>
    </row>
    <row r="10" spans="3:23">
      <c r="C10" s="169" t="s">
        <v>458</v>
      </c>
      <c r="D10" s="420"/>
      <c r="E10" s="410"/>
      <c r="F10" s="488"/>
      <c r="G10" s="410"/>
      <c r="H10" s="488" t="str">
        <f t="shared" ref="H10:H21" si="0">IF(G$21=0,"",(G10/G$21*100))</f>
        <v/>
      </c>
      <c r="I10" s="410"/>
      <c r="J10" s="488" t="str">
        <f t="shared" ref="J10:J21" si="1">IF(I$21=0,"",(I10/I$21*100))</f>
        <v/>
      </c>
      <c r="K10" s="75"/>
      <c r="L10" s="75"/>
      <c r="M10" s="75"/>
      <c r="N10" s="75"/>
      <c r="O10" s="75"/>
      <c r="P10" s="75"/>
      <c r="Q10" s="75"/>
      <c r="R10" s="75"/>
      <c r="S10" s="75"/>
      <c r="T10" s="75"/>
      <c r="U10" s="75"/>
      <c r="V10" s="75"/>
      <c r="W10" s="75"/>
    </row>
    <row r="11" spans="3:23">
      <c r="C11" s="100" t="s">
        <v>324</v>
      </c>
      <c r="D11" s="953"/>
      <c r="E11" s="920"/>
      <c r="F11" s="103" t="str">
        <f t="shared" ref="F11:F21" si="2">IF(E$21=0,"",(E11/E$21*100))</f>
        <v/>
      </c>
      <c r="G11" s="920"/>
      <c r="H11" s="103" t="str">
        <f t="shared" si="0"/>
        <v/>
      </c>
      <c r="I11" s="920"/>
      <c r="J11" s="103" t="str">
        <f t="shared" si="1"/>
        <v/>
      </c>
      <c r="K11" s="75"/>
      <c r="L11" s="75"/>
      <c r="M11" s="75"/>
      <c r="N11" s="662"/>
      <c r="O11" s="75"/>
      <c r="P11" s="75"/>
      <c r="Q11" s="75"/>
      <c r="R11" s="75"/>
      <c r="S11" s="75"/>
      <c r="T11" s="75"/>
      <c r="U11" s="75"/>
      <c r="V11" s="75"/>
      <c r="W11" s="75"/>
    </row>
    <row r="12" spans="3:23">
      <c r="C12" s="165" t="s">
        <v>325</v>
      </c>
      <c r="D12" s="953"/>
      <c r="E12" s="920"/>
      <c r="F12" s="103" t="str">
        <f t="shared" si="2"/>
        <v/>
      </c>
      <c r="G12" s="920"/>
      <c r="H12" s="103" t="str">
        <f t="shared" si="0"/>
        <v/>
      </c>
      <c r="I12" s="920"/>
      <c r="J12" s="103" t="str">
        <f t="shared" si="1"/>
        <v/>
      </c>
      <c r="K12" s="75"/>
      <c r="L12" s="75"/>
      <c r="M12" s="75"/>
      <c r="N12" s="662"/>
      <c r="O12" s="75"/>
      <c r="P12" s="75"/>
      <c r="Q12" s="75"/>
      <c r="R12" s="75"/>
      <c r="S12" s="75"/>
      <c r="T12" s="75"/>
      <c r="U12" s="75"/>
      <c r="V12" s="75"/>
      <c r="W12" s="75"/>
    </row>
    <row r="13" spans="3:23">
      <c r="C13" s="165" t="s">
        <v>326</v>
      </c>
      <c r="D13" s="953"/>
      <c r="E13" s="920"/>
      <c r="F13" s="103" t="str">
        <f t="shared" si="2"/>
        <v/>
      </c>
      <c r="G13" s="920"/>
      <c r="H13" s="103" t="str">
        <f t="shared" si="0"/>
        <v/>
      </c>
      <c r="I13" s="920"/>
      <c r="J13" s="103" t="str">
        <f t="shared" si="1"/>
        <v/>
      </c>
      <c r="K13" s="75"/>
      <c r="L13" s="75"/>
      <c r="M13" s="75"/>
      <c r="N13" s="75"/>
      <c r="O13" s="75"/>
      <c r="P13" s="75"/>
      <c r="Q13" s="75"/>
      <c r="R13" s="75"/>
      <c r="S13" s="75"/>
      <c r="T13" s="75"/>
      <c r="U13" s="75"/>
      <c r="V13" s="75"/>
      <c r="W13" s="75"/>
    </row>
    <row r="14" spans="3:23">
      <c r="C14" s="165" t="s">
        <v>327</v>
      </c>
      <c r="D14" s="953"/>
      <c r="E14" s="920"/>
      <c r="F14" s="103" t="str">
        <f t="shared" si="2"/>
        <v/>
      </c>
      <c r="G14" s="920"/>
      <c r="H14" s="103" t="str">
        <f t="shared" si="0"/>
        <v/>
      </c>
      <c r="I14" s="920"/>
      <c r="J14" s="103" t="str">
        <f t="shared" si="1"/>
        <v/>
      </c>
      <c r="K14" s="75"/>
      <c r="L14" s="75"/>
      <c r="M14" s="75"/>
      <c r="N14" s="75"/>
      <c r="O14" s="75"/>
      <c r="P14" s="75"/>
      <c r="Q14" s="75"/>
      <c r="R14" s="75"/>
      <c r="S14" s="75"/>
      <c r="T14" s="75"/>
      <c r="U14" s="75"/>
      <c r="V14" s="75"/>
      <c r="W14" s="75"/>
    </row>
    <row r="15" spans="3:23" hidden="1" outlineLevel="1">
      <c r="C15" s="165" t="s">
        <v>459</v>
      </c>
      <c r="D15" s="953"/>
      <c r="E15" s="920"/>
      <c r="F15" s="103" t="str">
        <f t="shared" si="2"/>
        <v/>
      </c>
      <c r="G15" s="920"/>
      <c r="H15" s="103" t="str">
        <f t="shared" si="0"/>
        <v/>
      </c>
      <c r="I15" s="920"/>
      <c r="J15" s="103" t="str">
        <f t="shared" si="1"/>
        <v/>
      </c>
      <c r="K15" s="75"/>
      <c r="L15" s="75"/>
      <c r="M15" s="75"/>
      <c r="N15" s="75"/>
      <c r="O15" s="75"/>
      <c r="P15" s="75"/>
      <c r="Q15" s="75"/>
      <c r="R15" s="75"/>
      <c r="S15" s="75"/>
      <c r="T15" s="75"/>
      <c r="U15" s="75"/>
      <c r="V15" s="75"/>
      <c r="W15" s="75"/>
    </row>
    <row r="16" spans="3:23" hidden="1" outlineLevel="1">
      <c r="C16" s="165" t="s">
        <v>460</v>
      </c>
      <c r="D16" s="953"/>
      <c r="E16" s="920"/>
      <c r="F16" s="103" t="str">
        <f t="shared" si="2"/>
        <v/>
      </c>
      <c r="G16" s="920"/>
      <c r="H16" s="103" t="str">
        <f t="shared" si="0"/>
        <v/>
      </c>
      <c r="I16" s="920"/>
      <c r="J16" s="103" t="str">
        <f t="shared" si="1"/>
        <v/>
      </c>
      <c r="K16" s="75"/>
      <c r="L16" s="75"/>
      <c r="M16" s="75"/>
      <c r="N16" s="75"/>
      <c r="O16" s="75"/>
      <c r="P16" s="75"/>
      <c r="Q16" s="75"/>
      <c r="R16" s="75"/>
      <c r="S16" s="75"/>
      <c r="T16" s="75"/>
      <c r="U16" s="75"/>
      <c r="V16" s="75"/>
      <c r="W16" s="75"/>
    </row>
    <row r="17" spans="1:23" hidden="1" outlineLevel="1">
      <c r="C17" s="165" t="s">
        <v>461</v>
      </c>
      <c r="D17" s="953"/>
      <c r="E17" s="920"/>
      <c r="F17" s="103" t="str">
        <f t="shared" si="2"/>
        <v/>
      </c>
      <c r="G17" s="920"/>
      <c r="H17" s="103" t="str">
        <f t="shared" si="0"/>
        <v/>
      </c>
      <c r="I17" s="920"/>
      <c r="J17" s="103" t="str">
        <f t="shared" si="1"/>
        <v/>
      </c>
      <c r="K17" s="75"/>
      <c r="L17" s="75"/>
      <c r="M17" s="75"/>
      <c r="N17" s="75"/>
      <c r="O17" s="75"/>
      <c r="P17" s="75"/>
      <c r="Q17" s="75"/>
      <c r="R17" s="75"/>
      <c r="S17" s="75"/>
      <c r="T17" s="75"/>
      <c r="U17" s="75"/>
      <c r="V17" s="75"/>
      <c r="W17" s="75"/>
    </row>
    <row r="18" spans="1:23" hidden="1" outlineLevel="1">
      <c r="C18" s="165" t="s">
        <v>462</v>
      </c>
      <c r="D18" s="953"/>
      <c r="E18" s="920"/>
      <c r="F18" s="103" t="str">
        <f t="shared" si="2"/>
        <v/>
      </c>
      <c r="G18" s="920"/>
      <c r="H18" s="103" t="str">
        <f t="shared" si="0"/>
        <v/>
      </c>
      <c r="I18" s="920"/>
      <c r="J18" s="103" t="str">
        <f t="shared" si="1"/>
        <v/>
      </c>
      <c r="K18" s="75"/>
      <c r="L18" s="75"/>
      <c r="M18" s="75"/>
      <c r="N18" s="75"/>
      <c r="O18" s="75"/>
      <c r="P18" s="75"/>
      <c r="Q18" s="75"/>
      <c r="R18" s="75"/>
      <c r="S18" s="75"/>
      <c r="T18" s="75"/>
      <c r="U18" s="75"/>
      <c r="V18" s="75"/>
      <c r="W18" s="75"/>
    </row>
    <row r="19" spans="1:23" hidden="1" outlineLevel="1">
      <c r="C19" s="165" t="s">
        <v>463</v>
      </c>
      <c r="D19" s="953"/>
      <c r="E19" s="920"/>
      <c r="F19" s="103" t="str">
        <f t="shared" si="2"/>
        <v/>
      </c>
      <c r="G19" s="920"/>
      <c r="H19" s="103" t="str">
        <f t="shared" si="0"/>
        <v/>
      </c>
      <c r="I19" s="920"/>
      <c r="J19" s="103" t="str">
        <f t="shared" si="1"/>
        <v/>
      </c>
      <c r="K19" s="75"/>
      <c r="L19" s="75"/>
      <c r="M19" s="75"/>
      <c r="N19" s="75"/>
      <c r="O19" s="75"/>
      <c r="P19" s="75"/>
      <c r="Q19" s="75"/>
      <c r="R19" s="75"/>
      <c r="S19" s="75"/>
      <c r="T19" s="75"/>
      <c r="U19" s="75"/>
      <c r="V19" s="75"/>
      <c r="W19" s="75"/>
    </row>
    <row r="20" spans="1:23" hidden="1" outlineLevel="1">
      <c r="C20" s="165" t="s">
        <v>464</v>
      </c>
      <c r="D20" s="953"/>
      <c r="E20" s="920"/>
      <c r="F20" s="103" t="str">
        <f t="shared" si="2"/>
        <v/>
      </c>
      <c r="G20" s="920"/>
      <c r="H20" s="103" t="str">
        <f t="shared" si="0"/>
        <v/>
      </c>
      <c r="I20" s="920"/>
      <c r="J20" s="103" t="str">
        <f t="shared" si="1"/>
        <v/>
      </c>
      <c r="K20" s="75"/>
      <c r="L20" s="75"/>
      <c r="M20" s="75"/>
      <c r="N20" s="75"/>
      <c r="O20" s="75"/>
      <c r="P20" s="75"/>
      <c r="Q20" s="75"/>
      <c r="R20" s="75"/>
      <c r="S20" s="75"/>
      <c r="T20" s="75"/>
      <c r="U20" s="75"/>
      <c r="V20" s="75"/>
      <c r="W20" s="75"/>
    </row>
    <row r="21" spans="1:23" s="16" customFormat="1" ht="15.75" customHeight="1" collapsed="1">
      <c r="A21" s="1252" t="s">
        <v>531</v>
      </c>
      <c r="C21" s="169" t="s">
        <v>54</v>
      </c>
      <c r="D21" s="490"/>
      <c r="E21" s="435">
        <f>SUM(E10:E20)</f>
        <v>0</v>
      </c>
      <c r="F21" s="442" t="str">
        <f t="shared" si="2"/>
        <v/>
      </c>
      <c r="G21" s="435">
        <f>SUM(G10:G20)</f>
        <v>0</v>
      </c>
      <c r="H21" s="442" t="str">
        <f t="shared" si="0"/>
        <v/>
      </c>
      <c r="I21" s="435">
        <f>SUM(I10:I20)</f>
        <v>0</v>
      </c>
      <c r="J21" s="442" t="str">
        <f t="shared" si="1"/>
        <v/>
      </c>
      <c r="K21" s="226"/>
      <c r="L21" s="226"/>
      <c r="M21" s="226"/>
      <c r="N21" s="226"/>
      <c r="O21" s="226"/>
      <c r="P21" s="226"/>
      <c r="Q21" s="226"/>
      <c r="R21" s="226"/>
      <c r="S21" s="226"/>
      <c r="T21" s="226"/>
      <c r="U21" s="226"/>
      <c r="V21" s="226"/>
      <c r="W21" s="226"/>
    </row>
    <row r="22" spans="1:23" ht="12.75" customHeight="1">
      <c r="A22" s="1253"/>
      <c r="C22" s="107" t="s">
        <v>302</v>
      </c>
      <c r="D22" s="491"/>
      <c r="E22" s="906"/>
      <c r="F22" s="103">
        <f>IF(E$21=0,0,(E22/E$21*100))</f>
        <v>0</v>
      </c>
      <c r="G22" s="906"/>
      <c r="H22" s="103">
        <f>IF(G$21=0,0,(G22/G$21*100))</f>
        <v>0</v>
      </c>
      <c r="I22" s="906"/>
      <c r="J22" s="103">
        <f>IF(I$21=0,0,(I22/I$21*100))</f>
        <v>0</v>
      </c>
      <c r="K22" s="75"/>
      <c r="L22" s="75"/>
      <c r="M22" s="75"/>
      <c r="N22" s="75"/>
      <c r="O22" s="75"/>
      <c r="P22" s="75"/>
      <c r="Q22" s="75"/>
      <c r="R22" s="75"/>
      <c r="S22" s="75"/>
      <c r="T22" s="75"/>
      <c r="U22" s="75"/>
      <c r="V22" s="75"/>
      <c r="W22" s="75"/>
    </row>
    <row r="23" spans="1:23">
      <c r="A23" s="1253"/>
      <c r="C23" s="492"/>
      <c r="D23" s="493" t="s">
        <v>297</v>
      </c>
      <c r="E23" s="410">
        <f t="shared" ref="E23:E32" si="3">IF(F23="",0,E11*F23/100)</f>
        <v>0</v>
      </c>
      <c r="F23" s="921"/>
      <c r="G23" s="410">
        <f t="shared" ref="G23:G32" si="4">IF(H23="",0,G11*H23/100)</f>
        <v>0</v>
      </c>
      <c r="H23" s="921"/>
      <c r="I23" s="410">
        <f t="shared" ref="I23:I32" si="5">IF(J23="",0,I11*J23/100)</f>
        <v>0</v>
      </c>
      <c r="J23" s="921"/>
      <c r="K23" s="75"/>
      <c r="L23" s="75"/>
      <c r="M23" s="75"/>
      <c r="N23" s="75"/>
      <c r="O23" s="75"/>
      <c r="P23" s="75"/>
      <c r="Q23" s="75"/>
      <c r="R23" s="75"/>
      <c r="S23" s="75"/>
      <c r="T23" s="75"/>
      <c r="U23" s="75"/>
      <c r="V23" s="75"/>
      <c r="W23" s="75"/>
    </row>
    <row r="24" spans="1:23">
      <c r="A24" s="1253"/>
      <c r="C24" s="107"/>
      <c r="D24" s="493" t="s">
        <v>298</v>
      </c>
      <c r="E24" s="410">
        <f t="shared" si="3"/>
        <v>0</v>
      </c>
      <c r="F24" s="921"/>
      <c r="G24" s="410">
        <f t="shared" si="4"/>
        <v>0</v>
      </c>
      <c r="H24" s="921"/>
      <c r="I24" s="410">
        <f t="shared" si="5"/>
        <v>0</v>
      </c>
      <c r="J24" s="921"/>
      <c r="K24" s="75"/>
      <c r="L24" s="75"/>
      <c r="M24" s="75"/>
      <c r="N24" s="75"/>
      <c r="O24" s="75"/>
      <c r="P24" s="75"/>
      <c r="Q24" s="75"/>
      <c r="R24" s="75"/>
      <c r="S24" s="75"/>
      <c r="T24" s="75"/>
      <c r="U24" s="75"/>
      <c r="V24" s="75"/>
      <c r="W24" s="75"/>
    </row>
    <row r="25" spans="1:23">
      <c r="A25" s="1253"/>
      <c r="C25" s="107"/>
      <c r="D25" s="493" t="s">
        <v>299</v>
      </c>
      <c r="E25" s="410">
        <f t="shared" si="3"/>
        <v>0</v>
      </c>
      <c r="F25" s="921"/>
      <c r="G25" s="410">
        <f t="shared" si="4"/>
        <v>0</v>
      </c>
      <c r="H25" s="921"/>
      <c r="I25" s="410">
        <f t="shared" si="5"/>
        <v>0</v>
      </c>
      <c r="J25" s="921"/>
      <c r="K25" s="75"/>
      <c r="L25" s="75"/>
      <c r="M25" s="75"/>
      <c r="N25" s="75"/>
      <c r="O25" s="75"/>
      <c r="P25" s="75"/>
      <c r="Q25" s="75"/>
      <c r="R25" s="75"/>
      <c r="S25" s="75"/>
      <c r="T25" s="75"/>
      <c r="U25" s="75"/>
      <c r="V25" s="75"/>
      <c r="W25" s="75"/>
    </row>
    <row r="26" spans="1:23">
      <c r="A26" s="1254"/>
      <c r="C26" s="107"/>
      <c r="D26" s="493" t="s">
        <v>300</v>
      </c>
      <c r="E26" s="410">
        <f t="shared" si="3"/>
        <v>0</v>
      </c>
      <c r="F26" s="921"/>
      <c r="G26" s="410">
        <f t="shared" si="4"/>
        <v>0</v>
      </c>
      <c r="H26" s="921"/>
      <c r="I26" s="410">
        <f t="shared" si="5"/>
        <v>0</v>
      </c>
      <c r="J26" s="921"/>
      <c r="K26" s="75"/>
      <c r="L26" s="75"/>
      <c r="M26" s="75"/>
      <c r="N26" s="75"/>
      <c r="O26" s="75"/>
      <c r="P26" s="75"/>
      <c r="Q26" s="75"/>
      <c r="R26" s="75"/>
      <c r="S26" s="75"/>
      <c r="T26" s="75"/>
      <c r="U26" s="75"/>
      <c r="V26" s="75"/>
      <c r="W26" s="75"/>
    </row>
    <row r="27" spans="1:23" hidden="1" outlineLevel="1">
      <c r="C27" s="107"/>
      <c r="D27" s="493" t="s">
        <v>465</v>
      </c>
      <c r="E27" s="410">
        <f t="shared" si="3"/>
        <v>0</v>
      </c>
      <c r="F27" s="922"/>
      <c r="G27" s="410">
        <f t="shared" si="4"/>
        <v>0</v>
      </c>
      <c r="H27" s="922"/>
      <c r="I27" s="410">
        <f t="shared" si="5"/>
        <v>0</v>
      </c>
      <c r="J27" s="922"/>
      <c r="K27" s="75"/>
      <c r="L27" s="75"/>
      <c r="M27" s="75"/>
      <c r="N27" s="75"/>
      <c r="O27" s="75"/>
      <c r="P27" s="75"/>
      <c r="Q27" s="75"/>
      <c r="R27" s="75"/>
      <c r="S27" s="75"/>
      <c r="T27" s="75"/>
      <c r="U27" s="75"/>
      <c r="V27" s="75"/>
      <c r="W27" s="75"/>
    </row>
    <row r="28" spans="1:23" ht="11.25" hidden="1" customHeight="1" outlineLevel="1">
      <c r="A28" s="1252" t="s">
        <v>530</v>
      </c>
      <c r="C28" s="107"/>
      <c r="D28" s="493" t="s">
        <v>466</v>
      </c>
      <c r="E28" s="410">
        <f t="shared" si="3"/>
        <v>0</v>
      </c>
      <c r="F28" s="922"/>
      <c r="G28" s="410">
        <f t="shared" si="4"/>
        <v>0</v>
      </c>
      <c r="H28" s="922"/>
      <c r="I28" s="410">
        <f t="shared" si="5"/>
        <v>0</v>
      </c>
      <c r="J28" s="922"/>
      <c r="K28" s="75"/>
      <c r="L28" s="75"/>
      <c r="M28" s="75"/>
      <c r="N28" s="75"/>
      <c r="O28" s="75"/>
      <c r="P28" s="75"/>
      <c r="Q28" s="75"/>
      <c r="R28" s="75"/>
      <c r="S28" s="75"/>
      <c r="T28" s="75"/>
      <c r="U28" s="75"/>
      <c r="V28" s="75"/>
      <c r="W28" s="75"/>
    </row>
    <row r="29" spans="1:23" ht="12.75" hidden="1" customHeight="1" outlineLevel="1">
      <c r="A29" s="1253"/>
      <c r="C29" s="107"/>
      <c r="D29" s="493" t="s">
        <v>467</v>
      </c>
      <c r="E29" s="410">
        <f t="shared" si="3"/>
        <v>0</v>
      </c>
      <c r="F29" s="922"/>
      <c r="G29" s="410">
        <f t="shared" si="4"/>
        <v>0</v>
      </c>
      <c r="H29" s="922"/>
      <c r="I29" s="410">
        <f t="shared" si="5"/>
        <v>0</v>
      </c>
      <c r="J29" s="922"/>
      <c r="K29" s="75"/>
      <c r="L29" s="75"/>
      <c r="M29" s="75"/>
      <c r="N29" s="75"/>
      <c r="O29" s="75"/>
      <c r="P29" s="75"/>
      <c r="Q29" s="75"/>
      <c r="R29" s="75"/>
      <c r="S29" s="75"/>
      <c r="T29" s="75"/>
      <c r="U29" s="75"/>
      <c r="V29" s="75"/>
      <c r="W29" s="75"/>
    </row>
    <row r="30" spans="1:23" hidden="1" outlineLevel="1">
      <c r="A30" s="1253"/>
      <c r="C30" s="107"/>
      <c r="D30" s="493" t="s">
        <v>468</v>
      </c>
      <c r="E30" s="410">
        <f t="shared" si="3"/>
        <v>0</v>
      </c>
      <c r="F30" s="922"/>
      <c r="G30" s="410">
        <f t="shared" si="4"/>
        <v>0</v>
      </c>
      <c r="H30" s="922"/>
      <c r="I30" s="410">
        <f t="shared" si="5"/>
        <v>0</v>
      </c>
      <c r="J30" s="922"/>
      <c r="K30" s="75"/>
      <c r="L30" s="75"/>
      <c r="M30" s="75"/>
      <c r="N30" s="75"/>
      <c r="O30" s="75"/>
      <c r="P30" s="75"/>
      <c r="Q30" s="75"/>
      <c r="R30" s="75"/>
      <c r="S30" s="75"/>
      <c r="T30" s="75"/>
      <c r="U30" s="75"/>
      <c r="V30" s="75"/>
      <c r="W30" s="75"/>
    </row>
    <row r="31" spans="1:23" hidden="1" outlineLevel="1">
      <c r="A31" s="1253"/>
      <c r="C31" s="107"/>
      <c r="D31" s="493" t="s">
        <v>469</v>
      </c>
      <c r="E31" s="410">
        <f t="shared" si="3"/>
        <v>0</v>
      </c>
      <c r="F31" s="922"/>
      <c r="G31" s="410">
        <f t="shared" si="4"/>
        <v>0</v>
      </c>
      <c r="H31" s="922"/>
      <c r="I31" s="410">
        <f t="shared" si="5"/>
        <v>0</v>
      </c>
      <c r="J31" s="922"/>
      <c r="K31" s="75"/>
      <c r="L31" s="75"/>
      <c r="M31" s="75"/>
      <c r="N31" s="75"/>
      <c r="O31" s="75"/>
      <c r="P31" s="75"/>
      <c r="Q31" s="75"/>
      <c r="R31" s="75"/>
      <c r="S31" s="75"/>
      <c r="T31" s="75"/>
      <c r="U31" s="75"/>
      <c r="V31" s="75"/>
      <c r="W31" s="75"/>
    </row>
    <row r="32" spans="1:23" hidden="1" outlineLevel="1">
      <c r="A32" s="1254"/>
      <c r="C32" s="107"/>
      <c r="D32" s="493" t="s">
        <v>470</v>
      </c>
      <c r="E32" s="410">
        <f t="shared" si="3"/>
        <v>0</v>
      </c>
      <c r="F32" s="922"/>
      <c r="G32" s="410">
        <f t="shared" si="4"/>
        <v>0</v>
      </c>
      <c r="H32" s="922"/>
      <c r="I32" s="410">
        <f t="shared" si="5"/>
        <v>0</v>
      </c>
      <c r="J32" s="922"/>
      <c r="K32" s="75"/>
      <c r="L32" s="75"/>
      <c r="M32" s="75"/>
      <c r="N32" s="75"/>
      <c r="O32" s="75"/>
      <c r="P32" s="75"/>
      <c r="Q32" s="75"/>
      <c r="R32" s="75"/>
      <c r="S32" s="75"/>
      <c r="T32" s="75"/>
      <c r="U32" s="75"/>
      <c r="V32" s="75"/>
      <c r="W32" s="75"/>
    </row>
    <row r="33" spans="1:23" collapsed="1">
      <c r="A33" s="1075"/>
      <c r="C33" s="165" t="s">
        <v>103</v>
      </c>
      <c r="D33" s="494"/>
      <c r="E33" s="410">
        <f>SUM(E23:E32)</f>
        <v>0</v>
      </c>
      <c r="F33" s="451">
        <f>IF(E$21=0,0,(E33/E$21*100))</f>
        <v>0</v>
      </c>
      <c r="G33" s="410">
        <f>SUM(G23:G32)</f>
        <v>0</v>
      </c>
      <c r="H33" s="451">
        <f>IF(G$21=0,0,(G33/G$21*100))</f>
        <v>0</v>
      </c>
      <c r="I33" s="410">
        <f>SUM(I23:I32)</f>
        <v>0</v>
      </c>
      <c r="J33" s="451">
        <f>IF(I$21=0,0,(I33/I$21*100))</f>
        <v>0</v>
      </c>
      <c r="K33" s="75"/>
      <c r="L33" s="495"/>
      <c r="M33" s="75"/>
      <c r="N33" s="75"/>
      <c r="O33" s="75"/>
      <c r="P33" s="75"/>
      <c r="Q33" s="75"/>
      <c r="R33" s="75"/>
      <c r="S33" s="75"/>
      <c r="T33" s="75"/>
      <c r="U33" s="75"/>
      <c r="V33" s="75"/>
      <c r="W33" s="75"/>
    </row>
    <row r="34" spans="1:23" s="16" customFormat="1">
      <c r="C34" s="163" t="s">
        <v>43</v>
      </c>
      <c r="D34" s="496"/>
      <c r="E34" s="441">
        <f>(E21-E22-E33)</f>
        <v>0</v>
      </c>
      <c r="F34" s="440" t="str">
        <f t="shared" ref="F34:F39" si="6">IF(E$21=0,"",(E34/E$21*100))</f>
        <v/>
      </c>
      <c r="G34" s="441">
        <f>(G21-G22-G33)</f>
        <v>0</v>
      </c>
      <c r="H34" s="440" t="str">
        <f t="shared" ref="H34:H39" si="7">IF(G$21=0,"",(G34/G$21*100))</f>
        <v/>
      </c>
      <c r="I34" s="441">
        <f>(I21-I22-I33)</f>
        <v>0</v>
      </c>
      <c r="J34" s="440" t="str">
        <f t="shared" ref="J34:J39" si="8">IF(I$21=0,"",(I34/I$21*100))</f>
        <v/>
      </c>
      <c r="K34" s="226"/>
      <c r="L34" s="226"/>
      <c r="M34" s="226"/>
      <c r="N34" s="226"/>
      <c r="O34" s="226"/>
      <c r="P34" s="226"/>
      <c r="Q34" s="226"/>
      <c r="R34" s="226"/>
      <c r="S34" s="226"/>
      <c r="T34" s="226"/>
      <c r="U34" s="226"/>
      <c r="V34" s="226"/>
      <c r="W34" s="226"/>
    </row>
    <row r="35" spans="1:23">
      <c r="C35" s="165" t="s">
        <v>44</v>
      </c>
      <c r="D35" s="494"/>
      <c r="E35" s="106">
        <f>'Personalkosten 1. Jahr'!O42</f>
        <v>0</v>
      </c>
      <c r="F35" s="451" t="str">
        <f t="shared" si="6"/>
        <v/>
      </c>
      <c r="G35" s="106">
        <f>'Personalkosten 2. Jahr'!M42</f>
        <v>0</v>
      </c>
      <c r="H35" s="451" t="str">
        <f t="shared" si="7"/>
        <v/>
      </c>
      <c r="I35" s="106">
        <f>'Personalkosten 3. Jahr'!M42</f>
        <v>0</v>
      </c>
      <c r="J35" s="451" t="str">
        <f t="shared" si="8"/>
        <v/>
      </c>
      <c r="K35" s="75"/>
      <c r="L35" s="75"/>
      <c r="M35" s="75"/>
      <c r="N35" s="75"/>
      <c r="O35" s="75"/>
      <c r="P35" s="75"/>
      <c r="Q35" s="75"/>
      <c r="R35" s="75"/>
      <c r="S35" s="75"/>
      <c r="T35" s="75"/>
      <c r="U35" s="75"/>
      <c r="V35" s="75"/>
      <c r="W35" s="75"/>
    </row>
    <row r="36" spans="1:23">
      <c r="C36" s="163" t="s">
        <v>45</v>
      </c>
      <c r="D36" s="496"/>
      <c r="E36" s="441">
        <f>(E34-E35)</f>
        <v>0</v>
      </c>
      <c r="F36" s="440" t="str">
        <f t="shared" si="6"/>
        <v/>
      </c>
      <c r="G36" s="441">
        <f>(G34-G35)</f>
        <v>0</v>
      </c>
      <c r="H36" s="440" t="str">
        <f t="shared" si="7"/>
        <v/>
      </c>
      <c r="I36" s="441">
        <f>(I34-I35)</f>
        <v>0</v>
      </c>
      <c r="J36" s="440" t="str">
        <f t="shared" si="8"/>
        <v/>
      </c>
      <c r="K36" s="75"/>
      <c r="L36" s="75"/>
      <c r="M36" s="75"/>
      <c r="N36" s="75"/>
      <c r="O36" s="75"/>
      <c r="P36" s="75"/>
      <c r="Q36" s="75"/>
      <c r="R36" s="75"/>
      <c r="S36" s="75"/>
      <c r="T36" s="75"/>
      <c r="U36" s="75"/>
      <c r="V36" s="75"/>
      <c r="W36" s="75"/>
    </row>
    <row r="37" spans="1:23">
      <c r="C37" s="165" t="s">
        <v>293</v>
      </c>
      <c r="D37" s="494"/>
      <c r="E37" s="106">
        <f>'übrige Kosten'!$C$30</f>
        <v>0</v>
      </c>
      <c r="F37" s="451" t="str">
        <f t="shared" si="6"/>
        <v/>
      </c>
      <c r="G37" s="106">
        <f>'übrige Kosten'!$E$30</f>
        <v>0</v>
      </c>
      <c r="H37" s="451" t="str">
        <f t="shared" si="7"/>
        <v/>
      </c>
      <c r="I37" s="106">
        <f>'übrige Kosten'!$G$30</f>
        <v>0</v>
      </c>
      <c r="J37" s="451" t="str">
        <f t="shared" si="8"/>
        <v/>
      </c>
      <c r="K37" s="75"/>
      <c r="L37" s="75"/>
      <c r="M37" s="75"/>
      <c r="N37" s="75"/>
      <c r="O37" s="75"/>
      <c r="P37" s="75"/>
      <c r="Q37" s="75"/>
      <c r="R37" s="75"/>
      <c r="S37" s="75"/>
      <c r="T37" s="75"/>
      <c r="U37" s="75"/>
      <c r="V37" s="75"/>
      <c r="W37" s="75"/>
    </row>
    <row r="38" spans="1:23" s="16" customFormat="1">
      <c r="C38" s="163" t="s">
        <v>104</v>
      </c>
      <c r="D38" s="496"/>
      <c r="E38" s="441">
        <f>E36-E37</f>
        <v>0</v>
      </c>
      <c r="F38" s="440" t="str">
        <f t="shared" si="6"/>
        <v/>
      </c>
      <c r="G38" s="441">
        <f>G36-G37</f>
        <v>0</v>
      </c>
      <c r="H38" s="440" t="str">
        <f t="shared" si="7"/>
        <v/>
      </c>
      <c r="I38" s="441">
        <f>I36-I37</f>
        <v>0</v>
      </c>
      <c r="J38" s="440" t="str">
        <f t="shared" si="8"/>
        <v/>
      </c>
      <c r="K38" s="226"/>
      <c r="L38" s="226"/>
      <c r="M38" s="226"/>
      <c r="N38" s="226"/>
      <c r="O38" s="226"/>
      <c r="P38" s="226"/>
      <c r="Q38" s="226"/>
      <c r="R38" s="226"/>
      <c r="S38" s="226"/>
      <c r="T38" s="226"/>
      <c r="U38" s="226"/>
      <c r="V38" s="226"/>
      <c r="W38" s="226"/>
    </row>
    <row r="39" spans="1:23">
      <c r="C39" s="107" t="s">
        <v>362</v>
      </c>
      <c r="D39" s="155"/>
      <c r="E39" s="106">
        <f>'übrige Kosten'!C34+'übrige Kosten'!C35</f>
        <v>0</v>
      </c>
      <c r="F39" s="457" t="str">
        <f t="shared" si="6"/>
        <v/>
      </c>
      <c r="G39" s="106">
        <f>'übrige Kosten'!E34+'übrige Kosten'!E35</f>
        <v>0</v>
      </c>
      <c r="H39" s="457" t="str">
        <f t="shared" si="7"/>
        <v/>
      </c>
      <c r="I39" s="106">
        <f>'übrige Kosten'!G34+'übrige Kosten'!G35</f>
        <v>0</v>
      </c>
      <c r="J39" s="118" t="str">
        <f t="shared" si="8"/>
        <v/>
      </c>
      <c r="K39" s="75"/>
      <c r="L39" s="75"/>
      <c r="M39" s="75"/>
      <c r="N39" s="75"/>
      <c r="O39" s="75"/>
      <c r="P39" s="75"/>
      <c r="Q39" s="75"/>
      <c r="R39" s="75"/>
      <c r="S39" s="75"/>
      <c r="T39" s="75"/>
      <c r="U39" s="75"/>
      <c r="V39" s="75"/>
      <c r="W39" s="75"/>
    </row>
    <row r="40" spans="1:23">
      <c r="C40" s="443" t="s">
        <v>449</v>
      </c>
      <c r="D40" s="497"/>
      <c r="E40" s="498">
        <f>(E38-E39)</f>
        <v>0</v>
      </c>
      <c r="F40" s="499" t="str">
        <f>IF(E$21=0,"",(E40/E$21*100))</f>
        <v/>
      </c>
      <c r="G40" s="498">
        <f>(G38-G39)</f>
        <v>0</v>
      </c>
      <c r="H40" s="499" t="str">
        <f>IF(G$21=0,"",(G40/G$21*100))</f>
        <v/>
      </c>
      <c r="I40" s="498">
        <f>(I38-I39)</f>
        <v>0</v>
      </c>
      <c r="J40" s="499" t="str">
        <f>IF(I$21=0,"",(I40/I$21*100))</f>
        <v/>
      </c>
      <c r="K40" s="75"/>
      <c r="L40" s="75"/>
      <c r="M40" s="75"/>
      <c r="N40" s="75"/>
      <c r="O40" s="75"/>
      <c r="P40" s="75"/>
      <c r="Q40" s="75"/>
      <c r="R40" s="75"/>
      <c r="S40" s="75"/>
      <c r="T40" s="75"/>
      <c r="U40" s="75"/>
      <c r="V40" s="75"/>
      <c r="W40" s="75"/>
    </row>
    <row r="41" spans="1:23">
      <c r="C41" s="500"/>
      <c r="D41" s="501"/>
      <c r="E41" s="502"/>
      <c r="F41" s="503"/>
      <c r="G41" s="502"/>
      <c r="H41" s="503"/>
      <c r="I41" s="502"/>
      <c r="J41" s="504"/>
      <c r="K41" s="75"/>
      <c r="L41" s="75"/>
      <c r="M41" s="75"/>
      <c r="N41" s="75"/>
      <c r="O41" s="75"/>
      <c r="P41" s="75"/>
      <c r="Q41" s="75"/>
      <c r="R41" s="75"/>
      <c r="S41" s="75"/>
      <c r="T41" s="75"/>
      <c r="U41" s="75"/>
      <c r="V41" s="75"/>
      <c r="W41" s="75"/>
    </row>
    <row r="42" spans="1:23">
      <c r="C42" s="105" t="s">
        <v>291</v>
      </c>
      <c r="D42" s="505"/>
      <c r="E42" s="506">
        <f>'übrige Kosten'!C16</f>
        <v>0</v>
      </c>
      <c r="F42" s="489" t="str">
        <f>IF(E$21=0,"",(E42/E$21*100))</f>
        <v/>
      </c>
      <c r="G42" s="506">
        <f>'übrige Kosten'!E16</f>
        <v>0</v>
      </c>
      <c r="H42" s="489" t="str">
        <f>IF(G$21=0,"",(G42/G$21*100))</f>
        <v/>
      </c>
      <c r="I42" s="506">
        <f>'übrige Kosten'!G16</f>
        <v>0</v>
      </c>
      <c r="J42" s="489" t="str">
        <f>IF(I$21=0,"",(I42/I$21*100))</f>
        <v/>
      </c>
      <c r="K42" s="75"/>
      <c r="L42" s="75"/>
      <c r="M42" s="75"/>
      <c r="N42" s="75"/>
      <c r="O42" s="75"/>
      <c r="P42" s="75"/>
      <c r="Q42" s="75"/>
      <c r="R42" s="75"/>
      <c r="S42" s="75"/>
      <c r="T42" s="75"/>
      <c r="U42" s="75"/>
      <c r="V42" s="75"/>
      <c r="W42" s="75"/>
    </row>
    <row r="43" spans="1:23">
      <c r="C43" s="100" t="s">
        <v>292</v>
      </c>
      <c r="D43" s="507"/>
      <c r="E43" s="410">
        <f>ROUND('Zins und Tilgung'!D16,-2)</f>
        <v>0</v>
      </c>
      <c r="F43" s="489" t="str">
        <f>IF(E$21=0,"",(E43/E$21*100))</f>
        <v/>
      </c>
      <c r="G43" s="410">
        <f>ROUND('Zins und Tilgung'!D17,-2)</f>
        <v>0</v>
      </c>
      <c r="H43" s="489" t="str">
        <f>IF(G$21=0,"",(G43/G$21*100))</f>
        <v/>
      </c>
      <c r="I43" s="410">
        <f>ROUND('Zins und Tilgung'!D18,-2)</f>
        <v>0</v>
      </c>
      <c r="J43" s="489" t="str">
        <f>IF(I$21=0,"",(I43/I$21*100))</f>
        <v/>
      </c>
      <c r="K43" s="75"/>
      <c r="L43" s="75"/>
      <c r="M43" s="75"/>
      <c r="N43" s="75"/>
      <c r="O43" s="75"/>
      <c r="P43" s="75"/>
      <c r="Q43" s="75"/>
      <c r="R43" s="75"/>
      <c r="S43" s="75"/>
      <c r="T43" s="75"/>
      <c r="U43" s="75"/>
      <c r="V43" s="75"/>
      <c r="W43" s="75"/>
    </row>
    <row r="44" spans="1:23">
      <c r="C44" s="106" t="s">
        <v>454</v>
      </c>
      <c r="D44" s="106"/>
      <c r="E44" s="106">
        <f>IF(OR(8=Startseite!$A49,9=Startseite!$A49,10=Startseite!$A49),0,Unternehmerlohn!F45)</f>
        <v>0</v>
      </c>
      <c r="F44" s="452" t="str">
        <f>IF(E$21=0,"",(E44/E$21*100))</f>
        <v/>
      </c>
      <c r="G44" s="106">
        <f>IF(OR(8=Startseite!$A49,9=Startseite!$A49,10=Startseite!$A49),0,Unternehmerlohn!H45)</f>
        <v>0</v>
      </c>
      <c r="H44" s="452" t="str">
        <f>IF(G$21=0,"",(G44/G$21*100))</f>
        <v/>
      </c>
      <c r="I44" s="106">
        <f>IF(OR(8=Startseite!$A49,9=Startseite!$A49,10=Startseite!$A49),0,Unternehmerlohn!J45)</f>
        <v>0</v>
      </c>
      <c r="J44" s="452" t="str">
        <f>IF(I$21=0,"",(I44/I$21*100))</f>
        <v/>
      </c>
      <c r="K44" s="75"/>
      <c r="L44" s="75"/>
      <c r="M44" s="75"/>
      <c r="N44" s="75"/>
      <c r="O44" s="75"/>
      <c r="P44" s="75"/>
      <c r="Q44" s="75"/>
      <c r="R44" s="75"/>
      <c r="S44" s="75"/>
      <c r="T44" s="75"/>
      <c r="U44" s="75"/>
      <c r="V44" s="75"/>
      <c r="W44" s="75"/>
    </row>
    <row r="45" spans="1:23">
      <c r="C45" s="169" t="s">
        <v>301</v>
      </c>
      <c r="D45" s="490"/>
      <c r="E45" s="435">
        <f>E40+E42-E43-E44</f>
        <v>0</v>
      </c>
      <c r="F45" s="103" t="str">
        <f>IF(Rentabilität!E$21=0,"",(E45/Rentabilität!E$21*100))</f>
        <v/>
      </c>
      <c r="G45" s="435">
        <f>G40+G42-G43-G44</f>
        <v>0</v>
      </c>
      <c r="H45" s="103" t="str">
        <f>IF(Rentabilität!G$21=0,"",(G45/Rentabilität!G$21*100))</f>
        <v/>
      </c>
      <c r="I45" s="435">
        <f>I40+I42-I43-I44</f>
        <v>0</v>
      </c>
      <c r="J45" s="103" t="str">
        <f>IF(Rentabilität!I$21=0,"",(I45/Rentabilität!I$21*100))</f>
        <v/>
      </c>
      <c r="K45" s="75"/>
      <c r="L45" s="75"/>
      <c r="M45" s="75"/>
      <c r="N45" s="75"/>
      <c r="O45" s="75"/>
      <c r="P45" s="75"/>
      <c r="Q45" s="75"/>
      <c r="R45" s="75"/>
      <c r="S45" s="75"/>
      <c r="T45" s="75"/>
      <c r="U45" s="75"/>
      <c r="V45" s="75"/>
      <c r="W45" s="75"/>
    </row>
    <row r="46" spans="1:23">
      <c r="C46" s="508"/>
      <c r="D46" s="154"/>
      <c r="E46" s="509"/>
      <c r="F46" s="510"/>
      <c r="G46" s="509"/>
      <c r="H46" s="510"/>
      <c r="I46" s="509"/>
      <c r="J46" s="510"/>
      <c r="K46" s="75"/>
      <c r="L46" s="75"/>
      <c r="M46" s="75"/>
      <c r="N46" s="75"/>
      <c r="O46" s="75"/>
      <c r="P46" s="75"/>
      <c r="Q46" s="75"/>
      <c r="R46" s="75"/>
      <c r="S46" s="75"/>
      <c r="T46" s="75"/>
      <c r="U46" s="75"/>
      <c r="V46" s="75"/>
      <c r="W46" s="75"/>
    </row>
    <row r="47" spans="1:23">
      <c r="C47" s="75"/>
      <c r="D47" s="75"/>
      <c r="E47" s="75"/>
      <c r="F47" s="75"/>
      <c r="G47" s="75"/>
      <c r="H47" s="75"/>
      <c r="I47" s="75"/>
      <c r="J47" s="75"/>
      <c r="K47" s="75"/>
      <c r="L47" s="75"/>
      <c r="M47" s="75"/>
      <c r="N47" s="75"/>
      <c r="O47" s="75"/>
      <c r="P47" s="75"/>
      <c r="Q47" s="75"/>
      <c r="R47" s="75"/>
      <c r="S47" s="75"/>
      <c r="T47" s="75"/>
      <c r="U47" s="75"/>
      <c r="V47" s="75"/>
      <c r="W47" s="75"/>
    </row>
    <row r="48" spans="1:23">
      <c r="C48" s="75"/>
      <c r="D48" s="75"/>
      <c r="E48" s="75"/>
      <c r="F48" s="75"/>
      <c r="G48" s="75"/>
      <c r="H48" s="75"/>
      <c r="I48" s="75"/>
      <c r="J48" s="75"/>
      <c r="K48" s="75"/>
      <c r="L48" s="75"/>
      <c r="M48" s="75"/>
      <c r="N48" s="75"/>
      <c r="O48" s="75"/>
      <c r="P48" s="75"/>
      <c r="Q48" s="75"/>
      <c r="R48" s="75"/>
      <c r="S48" s="75"/>
      <c r="T48" s="75"/>
      <c r="U48" s="75"/>
      <c r="V48" s="75"/>
      <c r="W48" s="75"/>
    </row>
    <row r="49" spans="3:23">
      <c r="C49" s="75"/>
      <c r="D49" s="75"/>
      <c r="E49" s="75"/>
      <c r="F49" s="75"/>
      <c r="G49" s="75"/>
      <c r="H49" s="75"/>
      <c r="I49" s="75"/>
      <c r="J49" s="75"/>
      <c r="K49" s="75"/>
      <c r="L49" s="75"/>
      <c r="M49" s="75"/>
      <c r="N49" s="75"/>
      <c r="O49" s="75"/>
      <c r="P49" s="75"/>
      <c r="Q49" s="75"/>
      <c r="R49" s="75"/>
      <c r="S49" s="75"/>
      <c r="T49" s="75"/>
      <c r="U49" s="75"/>
      <c r="V49" s="75"/>
      <c r="W49" s="75"/>
    </row>
    <row r="50" spans="3:23">
      <c r="C50" s="75"/>
      <c r="D50" s="75"/>
      <c r="E50" s="75"/>
      <c r="F50" s="75"/>
      <c r="G50" s="75"/>
      <c r="H50" s="75"/>
      <c r="I50" s="75"/>
      <c r="J50" s="75"/>
      <c r="K50" s="75"/>
      <c r="L50" s="75"/>
      <c r="M50" s="75"/>
      <c r="N50" s="75"/>
      <c r="O50" s="75"/>
      <c r="P50" s="75"/>
      <c r="Q50" s="75"/>
      <c r="R50" s="75"/>
      <c r="S50" s="75"/>
      <c r="T50" s="75"/>
      <c r="U50" s="75"/>
      <c r="V50" s="75"/>
      <c r="W50" s="75"/>
    </row>
    <row r="51" spans="3:23">
      <c r="C51" s="75"/>
      <c r="D51" s="75"/>
      <c r="E51" s="75"/>
      <c r="F51" s="75"/>
      <c r="G51" s="75"/>
      <c r="H51" s="75"/>
      <c r="I51" s="75"/>
      <c r="J51" s="75"/>
      <c r="K51" s="75"/>
      <c r="L51" s="75"/>
      <c r="M51" s="75"/>
      <c r="N51" s="75"/>
      <c r="O51" s="75"/>
      <c r="P51" s="75"/>
      <c r="Q51" s="75"/>
      <c r="R51" s="75"/>
      <c r="S51" s="75"/>
      <c r="T51" s="75"/>
      <c r="U51" s="75"/>
      <c r="V51" s="75"/>
      <c r="W51" s="75"/>
    </row>
    <row r="52" spans="3:23">
      <c r="C52" s="75"/>
      <c r="D52" s="75"/>
      <c r="E52" s="75"/>
      <c r="F52" s="75"/>
      <c r="G52" s="75"/>
      <c r="H52" s="75"/>
      <c r="I52" s="75"/>
      <c r="J52" s="75"/>
      <c r="K52" s="75"/>
      <c r="L52" s="75"/>
      <c r="M52" s="75"/>
      <c r="N52" s="75"/>
      <c r="O52" s="75"/>
      <c r="P52" s="75"/>
      <c r="Q52" s="75"/>
      <c r="R52" s="75"/>
      <c r="S52" s="75"/>
      <c r="T52" s="75"/>
      <c r="U52" s="75"/>
      <c r="V52" s="75"/>
      <c r="W52" s="75"/>
    </row>
    <row r="53" spans="3:23">
      <c r="C53" s="75"/>
      <c r="D53" s="75"/>
      <c r="E53" s="75"/>
      <c r="F53" s="75"/>
      <c r="G53" s="75"/>
      <c r="H53" s="75"/>
      <c r="I53" s="75"/>
      <c r="J53" s="75"/>
      <c r="K53" s="75"/>
      <c r="L53" s="75"/>
      <c r="M53" s="75"/>
      <c r="N53" s="75"/>
      <c r="O53" s="75"/>
      <c r="P53" s="75"/>
      <c r="Q53" s="75"/>
      <c r="R53" s="75"/>
      <c r="S53" s="75"/>
      <c r="T53" s="75"/>
      <c r="U53" s="75"/>
      <c r="V53" s="75"/>
      <c r="W53" s="75"/>
    </row>
    <row r="54" spans="3:23">
      <c r="C54" s="75"/>
      <c r="D54" s="75"/>
      <c r="E54" s="75"/>
      <c r="F54" s="75"/>
      <c r="G54" s="75"/>
      <c r="H54" s="75"/>
      <c r="I54" s="75"/>
      <c r="J54" s="75"/>
      <c r="K54" s="75"/>
      <c r="L54" s="75"/>
      <c r="M54" s="75"/>
      <c r="N54" s="75"/>
      <c r="O54" s="75"/>
      <c r="P54" s="75"/>
      <c r="Q54" s="75"/>
      <c r="R54" s="75"/>
      <c r="S54" s="75"/>
      <c r="T54" s="75"/>
      <c r="U54" s="75"/>
      <c r="V54" s="75"/>
      <c r="W54" s="75"/>
    </row>
    <row r="55" spans="3:23">
      <c r="C55" s="75"/>
      <c r="D55" s="75"/>
      <c r="E55" s="75"/>
      <c r="F55" s="75"/>
      <c r="G55" s="75"/>
      <c r="H55" s="75"/>
      <c r="I55" s="75"/>
      <c r="J55" s="75"/>
      <c r="K55" s="75"/>
      <c r="L55" s="75"/>
      <c r="M55" s="75"/>
      <c r="N55" s="75"/>
      <c r="O55" s="75"/>
      <c r="P55" s="75"/>
      <c r="Q55" s="75"/>
      <c r="R55" s="75"/>
      <c r="S55" s="75"/>
      <c r="T55" s="75"/>
      <c r="U55" s="75"/>
      <c r="V55" s="75"/>
      <c r="W55" s="75"/>
    </row>
    <row r="56" spans="3:23">
      <c r="C56" s="75"/>
      <c r="D56" s="75"/>
      <c r="E56" s="75"/>
      <c r="F56" s="75"/>
      <c r="G56" s="75"/>
      <c r="H56" s="75"/>
      <c r="I56" s="75"/>
      <c r="J56" s="75"/>
      <c r="K56" s="75"/>
      <c r="L56" s="75"/>
      <c r="M56" s="75"/>
      <c r="N56" s="75"/>
      <c r="O56" s="75"/>
      <c r="P56" s="75"/>
      <c r="Q56" s="75"/>
      <c r="R56" s="75"/>
      <c r="S56" s="75"/>
      <c r="T56" s="75"/>
      <c r="U56" s="75"/>
      <c r="V56" s="75"/>
      <c r="W56" s="75"/>
    </row>
    <row r="57" spans="3:23">
      <c r="C57" s="75"/>
      <c r="D57" s="75"/>
      <c r="E57" s="75"/>
      <c r="F57" s="75"/>
      <c r="G57" s="75"/>
      <c r="H57" s="75"/>
      <c r="I57" s="75"/>
      <c r="J57" s="75"/>
      <c r="K57" s="75"/>
      <c r="L57" s="75"/>
      <c r="M57" s="75"/>
      <c r="N57" s="75"/>
      <c r="O57" s="75"/>
      <c r="P57" s="75"/>
      <c r="Q57" s="75"/>
      <c r="R57" s="75"/>
      <c r="S57" s="75"/>
      <c r="T57" s="75"/>
      <c r="U57" s="75"/>
      <c r="V57" s="75"/>
      <c r="W57" s="75"/>
    </row>
    <row r="58" spans="3:23">
      <c r="C58" s="75"/>
      <c r="D58" s="75"/>
      <c r="E58" s="75"/>
      <c r="F58" s="75"/>
      <c r="G58" s="75"/>
      <c r="H58" s="75"/>
      <c r="I58" s="75"/>
      <c r="J58" s="75"/>
      <c r="K58" s="75"/>
      <c r="L58" s="75"/>
      <c r="M58" s="75"/>
      <c r="N58" s="75"/>
      <c r="O58" s="75"/>
      <c r="P58" s="75"/>
      <c r="Q58" s="75"/>
      <c r="R58" s="75"/>
      <c r="S58" s="75"/>
      <c r="T58" s="75"/>
      <c r="U58" s="75"/>
      <c r="V58" s="75"/>
      <c r="W58" s="75"/>
    </row>
    <row r="59" spans="3:23">
      <c r="C59" s="75"/>
      <c r="D59" s="75"/>
      <c r="E59" s="75"/>
      <c r="F59" s="75"/>
      <c r="G59" s="75"/>
      <c r="H59" s="75"/>
      <c r="I59" s="75"/>
      <c r="J59" s="75"/>
      <c r="K59" s="75"/>
      <c r="L59" s="75"/>
      <c r="M59" s="75"/>
      <c r="N59" s="75"/>
      <c r="O59" s="75"/>
      <c r="P59" s="75"/>
      <c r="Q59" s="75"/>
      <c r="R59" s="75"/>
      <c r="S59" s="75"/>
      <c r="T59" s="75"/>
      <c r="U59" s="75"/>
      <c r="V59" s="75"/>
      <c r="W59" s="75"/>
    </row>
    <row r="60" spans="3:23">
      <c r="C60" s="75"/>
      <c r="D60" s="75"/>
      <c r="E60" s="75"/>
      <c r="F60" s="75"/>
      <c r="G60" s="75"/>
      <c r="H60" s="75"/>
      <c r="I60" s="75"/>
      <c r="J60" s="75"/>
      <c r="K60" s="75"/>
      <c r="L60" s="75"/>
      <c r="M60" s="75"/>
      <c r="N60" s="75"/>
      <c r="O60" s="75"/>
      <c r="P60" s="75"/>
      <c r="Q60" s="75"/>
      <c r="R60" s="75"/>
      <c r="S60" s="75"/>
      <c r="T60" s="75"/>
      <c r="U60" s="75"/>
      <c r="V60" s="75"/>
      <c r="W60" s="75"/>
    </row>
    <row r="61" spans="3:23">
      <c r="C61" s="75"/>
      <c r="D61" s="75"/>
      <c r="E61" s="75"/>
      <c r="F61" s="75"/>
      <c r="G61" s="75"/>
      <c r="H61" s="75"/>
      <c r="I61" s="75"/>
      <c r="J61" s="75"/>
      <c r="K61" s="75"/>
      <c r="L61" s="75"/>
      <c r="M61" s="75"/>
      <c r="N61" s="75"/>
      <c r="O61" s="75"/>
      <c r="P61" s="75"/>
      <c r="Q61" s="75"/>
      <c r="R61" s="75"/>
      <c r="S61" s="75"/>
      <c r="T61" s="75"/>
      <c r="U61" s="75"/>
      <c r="V61" s="75"/>
      <c r="W61" s="75"/>
    </row>
    <row r="62" spans="3:23">
      <c r="C62" s="75"/>
      <c r="D62" s="75"/>
      <c r="E62" s="75"/>
      <c r="F62" s="75"/>
      <c r="G62" s="75"/>
      <c r="H62" s="75"/>
      <c r="I62" s="75"/>
      <c r="J62" s="75"/>
      <c r="K62" s="75"/>
      <c r="L62" s="75"/>
      <c r="M62" s="75"/>
      <c r="N62" s="75"/>
      <c r="O62" s="75"/>
      <c r="P62" s="75"/>
      <c r="Q62" s="75"/>
      <c r="R62" s="75"/>
      <c r="S62" s="75"/>
      <c r="T62" s="75"/>
      <c r="U62" s="75"/>
      <c r="V62" s="75"/>
      <c r="W62" s="75"/>
    </row>
    <row r="63" spans="3:23">
      <c r="C63" s="75"/>
      <c r="D63" s="75"/>
      <c r="E63" s="75"/>
      <c r="F63" s="75"/>
      <c r="G63" s="75"/>
      <c r="H63" s="75"/>
      <c r="I63" s="75"/>
      <c r="J63" s="75"/>
      <c r="K63" s="75"/>
      <c r="L63" s="75"/>
      <c r="M63" s="75"/>
      <c r="N63" s="75"/>
      <c r="O63" s="75"/>
      <c r="P63" s="75"/>
      <c r="Q63" s="75"/>
      <c r="R63" s="75"/>
      <c r="S63" s="75"/>
      <c r="T63" s="75"/>
      <c r="U63" s="75"/>
      <c r="V63" s="75"/>
      <c r="W63" s="75"/>
    </row>
    <row r="64" spans="3:23">
      <c r="C64" s="75"/>
      <c r="D64" s="75"/>
      <c r="E64" s="75"/>
      <c r="F64" s="75"/>
      <c r="G64" s="75"/>
      <c r="H64" s="75"/>
      <c r="I64" s="75"/>
      <c r="J64" s="75"/>
      <c r="K64" s="75"/>
      <c r="L64" s="75"/>
      <c r="M64" s="75"/>
      <c r="N64" s="75"/>
      <c r="O64" s="75"/>
      <c r="P64" s="75"/>
      <c r="Q64" s="75"/>
      <c r="R64" s="75"/>
      <c r="S64" s="75"/>
      <c r="T64" s="75"/>
      <c r="U64" s="75"/>
      <c r="V64" s="75"/>
      <c r="W64" s="75"/>
    </row>
    <row r="65" spans="3:23">
      <c r="C65" s="75"/>
      <c r="D65" s="75"/>
      <c r="E65" s="75"/>
      <c r="F65" s="75"/>
      <c r="G65" s="75"/>
      <c r="H65" s="75"/>
      <c r="I65" s="75"/>
      <c r="J65" s="75"/>
      <c r="K65" s="75"/>
      <c r="L65" s="75"/>
      <c r="M65" s="75"/>
      <c r="N65" s="75"/>
      <c r="O65" s="75"/>
      <c r="P65" s="75"/>
      <c r="Q65" s="75"/>
      <c r="R65" s="75"/>
      <c r="S65" s="75"/>
      <c r="T65" s="75"/>
      <c r="U65" s="75"/>
      <c r="V65" s="75"/>
      <c r="W65" s="75"/>
    </row>
    <row r="66" spans="3:23">
      <c r="C66" s="75"/>
      <c r="D66" s="75"/>
      <c r="E66" s="75"/>
      <c r="F66" s="75"/>
      <c r="G66" s="75"/>
      <c r="H66" s="75"/>
      <c r="I66" s="75"/>
      <c r="J66" s="75"/>
      <c r="K66" s="75"/>
      <c r="L66" s="75"/>
      <c r="M66" s="75"/>
      <c r="N66" s="75"/>
      <c r="O66" s="75"/>
      <c r="P66" s="75"/>
      <c r="Q66" s="75"/>
      <c r="R66" s="75"/>
      <c r="S66" s="75"/>
      <c r="T66" s="75"/>
      <c r="U66" s="75"/>
      <c r="V66" s="75"/>
      <c r="W66" s="75"/>
    </row>
    <row r="67" spans="3:23">
      <c r="C67" s="75"/>
      <c r="D67" s="75"/>
      <c r="E67" s="75"/>
      <c r="F67" s="75"/>
      <c r="G67" s="75"/>
      <c r="H67" s="75"/>
      <c r="I67" s="75"/>
      <c r="J67" s="75"/>
      <c r="K67" s="75"/>
      <c r="L67" s="75"/>
      <c r="M67" s="75"/>
      <c r="N67" s="75"/>
      <c r="O67" s="75"/>
      <c r="P67" s="75"/>
      <c r="Q67" s="75"/>
      <c r="R67" s="75"/>
      <c r="S67" s="75"/>
      <c r="T67" s="75"/>
      <c r="U67" s="75"/>
      <c r="V67" s="75"/>
      <c r="W67" s="75"/>
    </row>
    <row r="68" spans="3:23">
      <c r="C68" s="75"/>
      <c r="D68" s="75"/>
      <c r="E68" s="75"/>
      <c r="F68" s="75"/>
      <c r="G68" s="75"/>
      <c r="H68" s="75"/>
      <c r="I68" s="75"/>
      <c r="J68" s="75"/>
      <c r="K68" s="75"/>
      <c r="L68" s="75"/>
      <c r="M68" s="75"/>
      <c r="N68" s="75"/>
      <c r="O68" s="75"/>
      <c r="P68" s="75"/>
      <c r="Q68" s="75"/>
      <c r="R68" s="75"/>
      <c r="S68" s="75"/>
      <c r="T68" s="75"/>
      <c r="U68" s="75"/>
      <c r="V68" s="75"/>
      <c r="W68" s="75"/>
    </row>
    <row r="69" spans="3:23">
      <c r="C69" s="75"/>
      <c r="D69" s="75"/>
      <c r="E69" s="75"/>
      <c r="F69" s="75"/>
      <c r="G69" s="75"/>
      <c r="H69" s="75"/>
      <c r="I69" s="75"/>
      <c r="J69" s="75"/>
      <c r="K69" s="75"/>
      <c r="L69" s="75"/>
      <c r="M69" s="75"/>
      <c r="N69" s="75"/>
      <c r="O69" s="75"/>
      <c r="P69" s="75"/>
      <c r="Q69" s="75"/>
      <c r="R69" s="75"/>
      <c r="S69" s="75"/>
      <c r="T69" s="75"/>
      <c r="U69" s="75"/>
      <c r="V69" s="75"/>
      <c r="W69" s="75"/>
    </row>
    <row r="70" spans="3:23">
      <c r="C70" s="75"/>
      <c r="D70" s="75"/>
      <c r="E70" s="75"/>
      <c r="F70" s="75"/>
      <c r="G70" s="75"/>
      <c r="H70" s="75"/>
      <c r="I70" s="75"/>
      <c r="J70" s="75"/>
      <c r="K70" s="75"/>
      <c r="L70" s="75"/>
      <c r="M70" s="75"/>
      <c r="N70" s="75"/>
      <c r="O70" s="75"/>
      <c r="P70" s="75"/>
      <c r="Q70" s="75"/>
      <c r="R70" s="75"/>
      <c r="S70" s="75"/>
      <c r="T70" s="75"/>
      <c r="U70" s="75"/>
      <c r="V70" s="75"/>
      <c r="W70" s="75"/>
    </row>
    <row r="71" spans="3:23">
      <c r="C71" s="75"/>
      <c r="D71" s="75"/>
      <c r="E71" s="75"/>
      <c r="F71" s="75"/>
      <c r="G71" s="75"/>
      <c r="H71" s="75"/>
      <c r="I71" s="75"/>
      <c r="J71" s="75"/>
      <c r="K71" s="75"/>
      <c r="L71" s="75"/>
      <c r="M71" s="75"/>
      <c r="N71" s="75"/>
      <c r="O71" s="75"/>
      <c r="P71" s="75"/>
      <c r="Q71" s="75"/>
      <c r="R71" s="75"/>
      <c r="S71" s="75"/>
      <c r="T71" s="75"/>
      <c r="U71" s="75"/>
      <c r="V71" s="75"/>
      <c r="W71" s="75"/>
    </row>
    <row r="72" spans="3:23">
      <c r="C72" s="75"/>
      <c r="D72" s="75"/>
      <c r="E72" s="75"/>
      <c r="F72" s="75"/>
      <c r="G72" s="75"/>
      <c r="H72" s="75"/>
      <c r="I72" s="75"/>
      <c r="J72" s="75"/>
      <c r="K72" s="75"/>
      <c r="L72" s="75"/>
      <c r="M72" s="75"/>
      <c r="N72" s="75"/>
      <c r="O72" s="75"/>
      <c r="P72" s="75"/>
      <c r="Q72" s="75"/>
      <c r="R72" s="75"/>
      <c r="S72" s="75"/>
      <c r="T72" s="75"/>
      <c r="U72" s="75"/>
      <c r="V72" s="75"/>
      <c r="W72" s="75"/>
    </row>
    <row r="73" spans="3:23">
      <c r="C73" s="75"/>
      <c r="D73" s="75"/>
      <c r="E73" s="75"/>
      <c r="F73" s="75"/>
      <c r="G73" s="75"/>
      <c r="H73" s="75"/>
      <c r="I73" s="75"/>
      <c r="J73" s="75"/>
      <c r="K73" s="75"/>
      <c r="L73" s="75"/>
      <c r="M73" s="75"/>
      <c r="N73" s="75"/>
      <c r="O73" s="75"/>
      <c r="P73" s="75"/>
      <c r="Q73" s="75"/>
      <c r="R73" s="75"/>
      <c r="S73" s="75"/>
      <c r="T73" s="75"/>
      <c r="U73" s="75"/>
      <c r="V73" s="75"/>
      <c r="W73" s="75"/>
    </row>
    <row r="74" spans="3:23">
      <c r="C74" s="75"/>
      <c r="D74" s="75"/>
      <c r="E74" s="75"/>
      <c r="F74" s="75"/>
      <c r="G74" s="75"/>
      <c r="H74" s="75"/>
      <c r="I74" s="75"/>
      <c r="J74" s="75"/>
      <c r="K74" s="75"/>
      <c r="L74" s="75"/>
      <c r="M74" s="75"/>
      <c r="N74" s="75"/>
      <c r="O74" s="75"/>
      <c r="P74" s="75"/>
      <c r="Q74" s="75"/>
      <c r="R74" s="75"/>
      <c r="S74" s="75"/>
      <c r="T74" s="75"/>
      <c r="U74" s="75"/>
      <c r="V74" s="75"/>
      <c r="W74" s="75"/>
    </row>
    <row r="75" spans="3:23">
      <c r="C75" s="75"/>
      <c r="D75" s="75"/>
      <c r="E75" s="75"/>
      <c r="F75" s="75"/>
      <c r="G75" s="75"/>
      <c r="H75" s="75"/>
      <c r="I75" s="75"/>
      <c r="J75" s="75"/>
      <c r="K75" s="75"/>
      <c r="L75" s="75"/>
      <c r="M75" s="75"/>
      <c r="N75" s="75"/>
      <c r="O75" s="75"/>
      <c r="P75" s="75"/>
      <c r="Q75" s="75"/>
      <c r="R75" s="75"/>
      <c r="S75" s="75"/>
      <c r="T75" s="75"/>
      <c r="U75" s="75"/>
      <c r="V75" s="75"/>
      <c r="W75" s="75"/>
    </row>
    <row r="76" spans="3:23">
      <c r="C76" s="75"/>
      <c r="D76" s="75"/>
      <c r="E76" s="75"/>
      <c r="F76" s="75"/>
      <c r="G76" s="75"/>
      <c r="H76" s="75"/>
      <c r="I76" s="75"/>
      <c r="J76" s="75"/>
      <c r="K76" s="75"/>
      <c r="L76" s="75"/>
      <c r="M76" s="75"/>
      <c r="N76" s="75"/>
      <c r="O76" s="75"/>
      <c r="P76" s="75"/>
      <c r="Q76" s="75"/>
      <c r="R76" s="75"/>
      <c r="S76" s="75"/>
      <c r="T76" s="75"/>
      <c r="U76" s="75"/>
      <c r="V76" s="75"/>
      <c r="W76" s="75"/>
    </row>
    <row r="77" spans="3:23">
      <c r="C77" s="75"/>
      <c r="D77" s="75"/>
      <c r="E77" s="75"/>
      <c r="F77" s="75"/>
      <c r="G77" s="75"/>
      <c r="H77" s="75"/>
      <c r="I77" s="75"/>
      <c r="J77" s="75"/>
      <c r="K77" s="75"/>
      <c r="L77" s="75"/>
      <c r="M77" s="75"/>
      <c r="N77" s="75"/>
      <c r="O77" s="75"/>
      <c r="P77" s="75"/>
      <c r="Q77" s="75"/>
      <c r="R77" s="75"/>
      <c r="S77" s="75"/>
      <c r="T77" s="75"/>
      <c r="U77" s="75"/>
      <c r="V77" s="75"/>
      <c r="W77" s="75"/>
    </row>
    <row r="78" spans="3:23">
      <c r="C78" s="75"/>
      <c r="D78" s="75"/>
      <c r="E78" s="75"/>
      <c r="F78" s="75"/>
      <c r="G78" s="75"/>
      <c r="H78" s="75"/>
      <c r="I78" s="75"/>
      <c r="J78" s="75"/>
      <c r="K78" s="75"/>
      <c r="L78" s="75"/>
      <c r="M78" s="75"/>
      <c r="N78" s="75"/>
      <c r="O78" s="75"/>
      <c r="P78" s="75"/>
      <c r="Q78" s="75"/>
      <c r="R78" s="75"/>
      <c r="S78" s="75"/>
      <c r="T78" s="75"/>
      <c r="U78" s="75"/>
      <c r="V78" s="75"/>
      <c r="W78" s="75"/>
    </row>
    <row r="79" spans="3:23">
      <c r="C79" s="75"/>
      <c r="D79" s="75"/>
      <c r="E79" s="75"/>
      <c r="F79" s="75"/>
      <c r="G79" s="75"/>
      <c r="H79" s="75"/>
      <c r="I79" s="75"/>
      <c r="J79" s="75"/>
      <c r="K79" s="75"/>
      <c r="L79" s="75"/>
      <c r="M79" s="75"/>
      <c r="N79" s="75"/>
      <c r="O79" s="75"/>
      <c r="P79" s="75"/>
      <c r="Q79" s="75"/>
      <c r="R79" s="75"/>
      <c r="S79" s="75"/>
      <c r="T79" s="75"/>
      <c r="U79" s="75"/>
      <c r="V79" s="75"/>
      <c r="W79" s="75"/>
    </row>
    <row r="80" spans="3:23">
      <c r="C80" s="75"/>
      <c r="D80" s="75"/>
      <c r="E80" s="75"/>
      <c r="F80" s="75"/>
      <c r="G80" s="75"/>
      <c r="H80" s="75"/>
      <c r="I80" s="75"/>
      <c r="J80" s="75"/>
      <c r="K80" s="75"/>
      <c r="L80" s="75"/>
      <c r="M80" s="75"/>
      <c r="N80" s="75"/>
      <c r="O80" s="75"/>
      <c r="P80" s="75"/>
      <c r="Q80" s="75"/>
      <c r="R80" s="75"/>
      <c r="S80" s="75"/>
      <c r="T80" s="75"/>
      <c r="U80" s="75"/>
      <c r="V80" s="75"/>
      <c r="W80" s="75"/>
    </row>
    <row r="81" spans="3:23">
      <c r="C81" s="75"/>
      <c r="D81" s="75"/>
      <c r="E81" s="75"/>
      <c r="F81" s="75"/>
      <c r="G81" s="75"/>
      <c r="H81" s="75"/>
      <c r="I81" s="75"/>
      <c r="J81" s="75"/>
      <c r="K81" s="75"/>
      <c r="L81" s="75"/>
      <c r="M81" s="75"/>
      <c r="N81" s="75"/>
      <c r="O81" s="75"/>
      <c r="P81" s="75"/>
      <c r="Q81" s="75"/>
      <c r="R81" s="75"/>
      <c r="S81" s="75"/>
      <c r="T81" s="75"/>
      <c r="U81" s="75"/>
      <c r="V81" s="75"/>
      <c r="W81" s="75"/>
    </row>
    <row r="82" spans="3:23">
      <c r="C82" s="75"/>
      <c r="D82" s="75"/>
      <c r="E82" s="75"/>
      <c r="F82" s="75"/>
      <c r="G82" s="75"/>
      <c r="H82" s="75"/>
      <c r="I82" s="75"/>
      <c r="J82" s="75"/>
      <c r="K82" s="75"/>
      <c r="L82" s="75"/>
      <c r="M82" s="75"/>
      <c r="N82" s="75"/>
      <c r="O82" s="75"/>
      <c r="P82" s="75"/>
      <c r="Q82" s="75"/>
      <c r="R82" s="75"/>
      <c r="S82" s="75"/>
      <c r="T82" s="75"/>
      <c r="U82" s="75"/>
      <c r="V82" s="75"/>
      <c r="W82" s="75"/>
    </row>
    <row r="83" spans="3:23">
      <c r="C83" s="75"/>
      <c r="D83" s="75"/>
      <c r="E83" s="75"/>
      <c r="F83" s="75"/>
      <c r="G83" s="75"/>
      <c r="H83" s="75"/>
      <c r="I83" s="75"/>
      <c r="J83" s="75"/>
      <c r="K83" s="75"/>
      <c r="L83" s="75"/>
      <c r="M83" s="75"/>
      <c r="N83" s="75"/>
      <c r="O83" s="75"/>
      <c r="P83" s="75"/>
      <c r="Q83" s="75"/>
      <c r="R83" s="75"/>
      <c r="S83" s="75"/>
      <c r="T83" s="75"/>
      <c r="U83" s="75"/>
      <c r="V83" s="75"/>
      <c r="W83" s="75"/>
    </row>
    <row r="84" spans="3:23">
      <c r="C84" s="75"/>
      <c r="D84" s="75"/>
      <c r="E84" s="75"/>
      <c r="F84" s="75"/>
      <c r="G84" s="75"/>
      <c r="H84" s="75"/>
      <c r="I84" s="75"/>
      <c r="J84" s="75"/>
      <c r="K84" s="75"/>
      <c r="L84" s="75"/>
      <c r="M84" s="75"/>
      <c r="N84" s="75"/>
      <c r="O84" s="75"/>
      <c r="P84" s="75"/>
      <c r="Q84" s="75"/>
      <c r="R84" s="75"/>
      <c r="S84" s="75"/>
      <c r="T84" s="75"/>
      <c r="U84" s="75"/>
      <c r="V84" s="75"/>
      <c r="W84" s="75"/>
    </row>
    <row r="85" spans="3:23">
      <c r="C85" s="75"/>
      <c r="D85" s="75"/>
      <c r="E85" s="75"/>
      <c r="F85" s="75"/>
      <c r="G85" s="75"/>
      <c r="H85" s="75"/>
      <c r="I85" s="75"/>
      <c r="J85" s="75"/>
      <c r="K85" s="75"/>
      <c r="L85" s="75"/>
      <c r="M85" s="75"/>
      <c r="N85" s="75"/>
      <c r="O85" s="75"/>
      <c r="P85" s="75"/>
      <c r="Q85" s="75"/>
      <c r="R85" s="75"/>
      <c r="S85" s="75"/>
      <c r="T85" s="75"/>
      <c r="U85" s="75"/>
      <c r="V85" s="75"/>
      <c r="W85" s="75"/>
    </row>
    <row r="86" spans="3:23">
      <c r="C86" s="75"/>
      <c r="D86" s="75"/>
      <c r="E86" s="75"/>
      <c r="F86" s="75"/>
      <c r="G86" s="75"/>
      <c r="H86" s="75"/>
      <c r="I86" s="75"/>
      <c r="J86" s="75"/>
      <c r="K86" s="75"/>
      <c r="L86" s="75"/>
      <c r="M86" s="75"/>
      <c r="N86" s="75"/>
      <c r="O86" s="75"/>
      <c r="P86" s="75"/>
      <c r="Q86" s="75"/>
      <c r="R86" s="75"/>
      <c r="S86" s="75"/>
      <c r="T86" s="75"/>
      <c r="U86" s="75"/>
      <c r="V86" s="75"/>
      <c r="W86" s="75"/>
    </row>
    <row r="87" spans="3:23">
      <c r="C87" s="75"/>
      <c r="D87" s="75"/>
      <c r="E87" s="75"/>
      <c r="F87" s="75"/>
      <c r="G87" s="75"/>
      <c r="H87" s="75"/>
      <c r="I87" s="75"/>
      <c r="J87" s="75"/>
      <c r="K87" s="75"/>
      <c r="L87" s="75"/>
      <c r="M87" s="75"/>
      <c r="N87" s="75"/>
      <c r="O87" s="75"/>
      <c r="P87" s="75"/>
      <c r="Q87" s="75"/>
      <c r="R87" s="75"/>
      <c r="S87" s="75"/>
      <c r="T87" s="75"/>
      <c r="U87" s="75"/>
      <c r="V87" s="75"/>
      <c r="W87" s="75"/>
    </row>
    <row r="88" spans="3:23">
      <c r="C88" s="75"/>
      <c r="D88" s="75"/>
      <c r="E88" s="75"/>
      <c r="F88" s="75"/>
      <c r="G88" s="75"/>
      <c r="H88" s="75"/>
      <c r="I88" s="75"/>
      <c r="J88" s="75"/>
      <c r="K88" s="75"/>
      <c r="L88" s="75"/>
      <c r="M88" s="75"/>
      <c r="N88" s="75"/>
      <c r="O88" s="75"/>
      <c r="P88" s="75"/>
      <c r="Q88" s="75"/>
      <c r="R88" s="75"/>
      <c r="S88" s="75"/>
      <c r="T88" s="75"/>
      <c r="U88" s="75"/>
      <c r="V88" s="75"/>
      <c r="W88" s="75"/>
    </row>
    <row r="89" spans="3:23">
      <c r="C89" s="75"/>
      <c r="D89" s="75"/>
      <c r="E89" s="75"/>
      <c r="F89" s="75"/>
      <c r="G89" s="75"/>
      <c r="H89" s="75"/>
      <c r="I89" s="75"/>
      <c r="J89" s="75"/>
      <c r="K89" s="75"/>
      <c r="L89" s="75"/>
      <c r="M89" s="75"/>
      <c r="N89" s="75"/>
      <c r="O89" s="75"/>
      <c r="P89" s="75"/>
      <c r="Q89" s="75"/>
      <c r="R89" s="75"/>
      <c r="S89" s="75"/>
      <c r="T89" s="75"/>
      <c r="U89" s="75"/>
      <c r="V89" s="75"/>
      <c r="W89" s="75"/>
    </row>
    <row r="90" spans="3:23">
      <c r="C90" s="75"/>
      <c r="D90" s="75"/>
      <c r="E90" s="75"/>
      <c r="F90" s="75"/>
      <c r="G90" s="75"/>
      <c r="H90" s="75"/>
      <c r="I90" s="75"/>
      <c r="J90" s="75"/>
      <c r="K90" s="75"/>
      <c r="L90" s="75"/>
      <c r="M90" s="75"/>
      <c r="N90" s="75"/>
      <c r="O90" s="75"/>
      <c r="P90" s="75"/>
      <c r="Q90" s="75"/>
      <c r="R90" s="75"/>
      <c r="S90" s="75"/>
      <c r="T90" s="75"/>
      <c r="U90" s="75"/>
      <c r="V90" s="75"/>
      <c r="W90" s="75"/>
    </row>
    <row r="91" spans="3:23">
      <c r="C91" s="75"/>
      <c r="D91" s="75"/>
      <c r="E91" s="75"/>
      <c r="F91" s="75"/>
      <c r="G91" s="75"/>
      <c r="H91" s="75"/>
      <c r="I91" s="75"/>
      <c r="J91" s="75"/>
      <c r="K91" s="75"/>
      <c r="L91" s="75"/>
      <c r="M91" s="75"/>
      <c r="N91" s="75"/>
      <c r="O91" s="75"/>
      <c r="P91" s="75"/>
      <c r="Q91" s="75"/>
      <c r="R91" s="75"/>
      <c r="S91" s="75"/>
      <c r="T91" s="75"/>
      <c r="U91" s="75"/>
      <c r="V91" s="75"/>
      <c r="W91" s="75"/>
    </row>
    <row r="92" spans="3:23">
      <c r="C92" s="75"/>
      <c r="D92" s="75"/>
      <c r="E92" s="75"/>
      <c r="F92" s="75"/>
      <c r="G92" s="75"/>
      <c r="H92" s="75"/>
      <c r="I92" s="75"/>
      <c r="J92" s="75"/>
      <c r="K92" s="75"/>
      <c r="L92" s="75"/>
      <c r="M92" s="75"/>
      <c r="N92" s="75"/>
      <c r="O92" s="75"/>
      <c r="P92" s="75"/>
      <c r="Q92" s="75"/>
      <c r="R92" s="75"/>
      <c r="S92" s="75"/>
      <c r="T92" s="75"/>
      <c r="U92" s="75"/>
      <c r="V92" s="75"/>
      <c r="W92" s="75"/>
    </row>
    <row r="93" spans="3:23">
      <c r="C93" s="75"/>
      <c r="D93" s="75"/>
      <c r="E93" s="75"/>
      <c r="F93" s="75"/>
      <c r="G93" s="75"/>
      <c r="H93" s="75"/>
      <c r="I93" s="75"/>
      <c r="J93" s="75"/>
      <c r="K93" s="75"/>
      <c r="L93" s="75"/>
      <c r="M93" s="75"/>
      <c r="N93" s="75"/>
      <c r="O93" s="75"/>
      <c r="P93" s="75"/>
      <c r="Q93" s="75"/>
      <c r="R93" s="75"/>
      <c r="S93" s="75"/>
      <c r="T93" s="75"/>
      <c r="U93" s="75"/>
      <c r="V93" s="75"/>
      <c r="W93" s="75"/>
    </row>
    <row r="94" spans="3:23">
      <c r="C94" s="75"/>
      <c r="D94" s="75"/>
      <c r="E94" s="75"/>
      <c r="F94" s="75"/>
      <c r="G94" s="75"/>
      <c r="H94" s="75"/>
      <c r="I94" s="75"/>
      <c r="J94" s="75"/>
      <c r="K94" s="75"/>
      <c r="L94" s="75"/>
      <c r="M94" s="75"/>
      <c r="N94" s="75"/>
      <c r="O94" s="75"/>
      <c r="P94" s="75"/>
      <c r="Q94" s="75"/>
      <c r="R94" s="75"/>
      <c r="S94" s="75"/>
      <c r="T94" s="75"/>
      <c r="U94" s="75"/>
      <c r="V94" s="75"/>
      <c r="W94" s="75"/>
    </row>
    <row r="95" spans="3:23">
      <c r="C95" s="75"/>
      <c r="D95" s="75"/>
      <c r="E95" s="75"/>
      <c r="F95" s="75"/>
      <c r="G95" s="75"/>
      <c r="H95" s="75"/>
      <c r="I95" s="75"/>
      <c r="J95" s="75"/>
      <c r="K95" s="75"/>
      <c r="L95" s="75"/>
      <c r="M95" s="75"/>
      <c r="N95" s="75"/>
      <c r="O95" s="75"/>
      <c r="P95" s="75"/>
      <c r="Q95" s="75"/>
      <c r="R95" s="75"/>
      <c r="S95" s="75"/>
      <c r="T95" s="75"/>
      <c r="U95" s="75"/>
      <c r="V95" s="75"/>
      <c r="W95" s="75"/>
    </row>
    <row r="96" spans="3:23">
      <c r="C96" s="75"/>
      <c r="D96" s="75"/>
      <c r="E96" s="75"/>
      <c r="F96" s="75"/>
      <c r="G96" s="75"/>
      <c r="H96" s="75"/>
      <c r="I96" s="75"/>
      <c r="J96" s="75"/>
      <c r="K96" s="75"/>
      <c r="L96" s="75"/>
      <c r="M96" s="75"/>
      <c r="N96" s="75"/>
      <c r="O96" s="75"/>
      <c r="P96" s="75"/>
      <c r="Q96" s="75"/>
      <c r="R96" s="75"/>
      <c r="S96" s="75"/>
      <c r="T96" s="75"/>
      <c r="U96" s="75"/>
      <c r="V96" s="75"/>
      <c r="W96" s="75"/>
    </row>
    <row r="97" spans="3:23">
      <c r="C97" s="75"/>
      <c r="D97" s="75"/>
      <c r="E97" s="75"/>
      <c r="F97" s="75"/>
      <c r="G97" s="75"/>
      <c r="H97" s="75"/>
      <c r="I97" s="75"/>
      <c r="J97" s="75"/>
      <c r="K97" s="75"/>
      <c r="L97" s="75"/>
      <c r="M97" s="75"/>
      <c r="N97" s="75"/>
      <c r="O97" s="75"/>
      <c r="P97" s="75"/>
      <c r="Q97" s="75"/>
      <c r="R97" s="75"/>
      <c r="S97" s="75"/>
      <c r="T97" s="75"/>
      <c r="U97" s="75"/>
      <c r="V97" s="75"/>
      <c r="W97" s="75"/>
    </row>
    <row r="98" spans="3:23">
      <c r="C98" s="75"/>
      <c r="D98" s="75"/>
      <c r="E98" s="75"/>
      <c r="F98" s="75"/>
      <c r="G98" s="75"/>
      <c r="H98" s="75"/>
      <c r="I98" s="75"/>
      <c r="J98" s="75"/>
      <c r="K98" s="75"/>
      <c r="L98" s="75"/>
      <c r="M98" s="75"/>
      <c r="N98" s="75"/>
      <c r="O98" s="75"/>
      <c r="P98" s="75"/>
      <c r="Q98" s="75"/>
      <c r="R98" s="75"/>
      <c r="S98" s="75"/>
      <c r="T98" s="75"/>
      <c r="U98" s="75"/>
      <c r="V98" s="75"/>
      <c r="W98" s="75"/>
    </row>
    <row r="99" spans="3:23">
      <c r="C99" s="75"/>
      <c r="D99" s="75"/>
      <c r="E99" s="75"/>
      <c r="F99" s="75"/>
      <c r="G99" s="75"/>
      <c r="H99" s="75"/>
      <c r="I99" s="75"/>
      <c r="J99" s="75"/>
      <c r="K99" s="75"/>
      <c r="L99" s="75"/>
      <c r="M99" s="75"/>
      <c r="N99" s="75"/>
      <c r="O99" s="75"/>
      <c r="P99" s="75"/>
      <c r="Q99" s="75"/>
      <c r="R99" s="75"/>
      <c r="S99" s="75"/>
      <c r="T99" s="75"/>
      <c r="U99" s="75"/>
      <c r="V99" s="75"/>
      <c r="W99" s="75"/>
    </row>
    <row r="100" spans="3:23">
      <c r="C100" s="75"/>
      <c r="D100" s="75"/>
      <c r="E100" s="75"/>
      <c r="F100" s="75"/>
      <c r="G100" s="75"/>
      <c r="H100" s="75"/>
      <c r="I100" s="75"/>
      <c r="J100" s="75"/>
      <c r="K100" s="75"/>
      <c r="L100" s="75"/>
      <c r="M100" s="75"/>
      <c r="N100" s="75"/>
      <c r="O100" s="75"/>
      <c r="P100" s="75"/>
      <c r="Q100" s="75"/>
      <c r="R100" s="75"/>
      <c r="S100" s="75"/>
      <c r="T100" s="75"/>
      <c r="U100" s="75"/>
      <c r="V100" s="75"/>
      <c r="W100" s="75"/>
    </row>
    <row r="101" spans="3:23">
      <c r="C101" s="75"/>
      <c r="D101" s="75"/>
      <c r="E101" s="75"/>
      <c r="F101" s="75"/>
      <c r="G101" s="75"/>
      <c r="H101" s="75"/>
      <c r="I101" s="75"/>
      <c r="J101" s="75"/>
      <c r="K101" s="75"/>
      <c r="L101" s="75"/>
      <c r="M101" s="75"/>
      <c r="N101" s="75"/>
      <c r="O101" s="75"/>
      <c r="P101" s="75"/>
      <c r="Q101" s="75"/>
      <c r="R101" s="75"/>
      <c r="S101" s="75"/>
      <c r="T101" s="75"/>
      <c r="U101" s="75"/>
      <c r="V101" s="75"/>
      <c r="W101" s="75"/>
    </row>
    <row r="102" spans="3:23">
      <c r="C102" s="75"/>
      <c r="D102" s="75"/>
      <c r="E102" s="75"/>
      <c r="F102" s="75"/>
      <c r="G102" s="75"/>
      <c r="H102" s="75"/>
      <c r="I102" s="75"/>
      <c r="J102" s="75"/>
      <c r="K102" s="75"/>
      <c r="L102" s="75"/>
      <c r="M102" s="75"/>
      <c r="N102" s="75"/>
      <c r="O102" s="75"/>
      <c r="P102" s="75"/>
      <c r="Q102" s="75"/>
      <c r="R102" s="75"/>
      <c r="S102" s="75"/>
      <c r="T102" s="75"/>
      <c r="U102" s="75"/>
      <c r="V102" s="75"/>
      <c r="W102" s="75"/>
    </row>
    <row r="103" spans="3:23">
      <c r="C103" s="75"/>
      <c r="D103" s="75"/>
      <c r="E103" s="75"/>
      <c r="F103" s="75"/>
      <c r="G103" s="75"/>
      <c r="H103" s="75"/>
      <c r="I103" s="75"/>
      <c r="J103" s="75"/>
      <c r="K103" s="75"/>
      <c r="L103" s="75"/>
      <c r="M103" s="75"/>
      <c r="N103" s="75"/>
      <c r="O103" s="75"/>
      <c r="P103" s="75"/>
      <c r="Q103" s="75"/>
      <c r="R103" s="75"/>
      <c r="S103" s="75"/>
      <c r="T103" s="75"/>
      <c r="U103" s="75"/>
      <c r="V103" s="75"/>
      <c r="W103" s="75"/>
    </row>
    <row r="104" spans="3:23">
      <c r="C104" s="75"/>
      <c r="D104" s="75"/>
      <c r="E104" s="75"/>
      <c r="F104" s="75"/>
      <c r="G104" s="75"/>
      <c r="H104" s="75"/>
      <c r="I104" s="75"/>
      <c r="J104" s="75"/>
      <c r="K104" s="75"/>
      <c r="L104" s="75"/>
      <c r="M104" s="75"/>
      <c r="N104" s="75"/>
      <c r="O104" s="75"/>
      <c r="P104" s="75"/>
      <c r="Q104" s="75"/>
      <c r="R104" s="75"/>
      <c r="S104" s="75"/>
      <c r="T104" s="75"/>
      <c r="U104" s="75"/>
      <c r="V104" s="75"/>
      <c r="W104" s="75"/>
    </row>
    <row r="105" spans="3:23">
      <c r="C105" s="75"/>
      <c r="D105" s="75"/>
      <c r="E105" s="75"/>
      <c r="F105" s="75"/>
      <c r="G105" s="75"/>
      <c r="H105" s="75"/>
      <c r="I105" s="75"/>
      <c r="J105" s="75"/>
      <c r="K105" s="75"/>
      <c r="L105" s="75"/>
      <c r="M105" s="75"/>
      <c r="N105" s="75"/>
      <c r="O105" s="75"/>
      <c r="P105" s="75"/>
      <c r="Q105" s="75"/>
      <c r="R105" s="75"/>
      <c r="S105" s="75"/>
      <c r="T105" s="75"/>
      <c r="U105" s="75"/>
      <c r="V105" s="75"/>
      <c r="W105" s="75"/>
    </row>
  </sheetData>
  <sheetProtection sheet="1" objects="1" scenarios="1"/>
  <mergeCells count="12">
    <mergeCell ref="A21:A26"/>
    <mergeCell ref="A28:A32"/>
    <mergeCell ref="I2:J2"/>
    <mergeCell ref="J8:J9"/>
    <mergeCell ref="E7:F7"/>
    <mergeCell ref="G7:H7"/>
    <mergeCell ref="I7:J7"/>
    <mergeCell ref="E8:E9"/>
    <mergeCell ref="G8:G9"/>
    <mergeCell ref="I8:I9"/>
    <mergeCell ref="F8:F9"/>
    <mergeCell ref="H8:H9"/>
  </mergeCells>
  <hyperlinks>
    <hyperlink ref="I2" location="Startseite!C7" display="zurück zur Startseite"/>
  </hyperlinks>
  <printOptions horizontalCentered="1"/>
  <pageMargins left="0.6692913385826772" right="7.874015748031496E-2" top="1.1811023622047245" bottom="0" header="0.51181102362204722" footer="0.43307086614173229"/>
  <pageSetup paperSize="9" scale="82" firstPageNumber="6" orientation="landscape" blackAndWhite="1" useFirstPageNumber="1" horizontalDpi="1200" verticalDpi="1200" r:id="rId1"/>
  <headerFooter alignWithMargins="0">
    <oddFooter>&amp;L&amp;D&amp;RCopyright: Handwerkskammer Düsseldorf</oddFoot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O184"/>
  <sheetViews>
    <sheetView topLeftCell="A112" zoomScale="80" zoomScaleNormal="80" workbookViewId="0">
      <selection activeCell="B139" sqref="B139"/>
    </sheetView>
  </sheetViews>
  <sheetFormatPr baseColWidth="10" defaultColWidth="11.42578125" defaultRowHeight="12.75"/>
  <cols>
    <col min="1" max="14" width="13" style="28" customWidth="1"/>
    <col min="15" max="16384" width="11.42578125" style="28"/>
  </cols>
  <sheetData>
    <row r="1" spans="1:15">
      <c r="A1" s="31" t="s">
        <v>382</v>
      </c>
      <c r="B1" s="32"/>
      <c r="C1" s="32"/>
      <c r="D1" s="32"/>
      <c r="E1" s="32"/>
      <c r="F1" s="32"/>
      <c r="G1" s="32"/>
      <c r="H1" s="32"/>
      <c r="I1" s="32"/>
      <c r="J1" s="32"/>
      <c r="K1" s="32"/>
      <c r="L1" s="32"/>
      <c r="M1" s="32"/>
      <c r="N1" s="32"/>
      <c r="O1" s="33"/>
    </row>
    <row r="2" spans="1:15">
      <c r="A2" s="34" t="s">
        <v>350</v>
      </c>
      <c r="B2" s="35">
        <v>1</v>
      </c>
      <c r="C2" s="35">
        <v>2</v>
      </c>
      <c r="D2" s="35">
        <v>3</v>
      </c>
      <c r="E2" s="35">
        <v>4</v>
      </c>
      <c r="F2" s="35">
        <v>5</v>
      </c>
      <c r="G2" s="35">
        <v>6</v>
      </c>
      <c r="H2" s="35">
        <v>7</v>
      </c>
      <c r="I2" s="35">
        <v>8</v>
      </c>
      <c r="J2" s="35">
        <v>9</v>
      </c>
      <c r="K2" s="35">
        <v>10</v>
      </c>
      <c r="L2" s="35">
        <v>11</v>
      </c>
      <c r="M2" s="35">
        <v>12</v>
      </c>
      <c r="N2" s="52" t="s">
        <v>5</v>
      </c>
      <c r="O2" s="37"/>
    </row>
    <row r="3" spans="1:15">
      <c r="A3" s="34">
        <v>1</v>
      </c>
      <c r="B3" s="64">
        <f>IF('Personalkosten 1. Jahr'!F15&gt;0,IF('Personalkosten 1. Jahr'!F15&lt;=Hilfstabelle!$B$2=AND('Personalkosten 1. Jahr'!G15&gt;=Hilfstabelle!$B$2),'Personalkosten 1. Jahr'!O15/('Personalkosten 1. Jahr'!G15-'Personalkosten 1. Jahr'!F15+1),0),IF('Personalkosten 1. Jahr'!E15&gt;0,'Personalkosten 1. Jahr'!O15/12,0))</f>
        <v>0</v>
      </c>
      <c r="C3" s="64">
        <f>IF('Personalkosten 1. Jahr'!F15&gt;0,IF('Personalkosten 1. Jahr'!F15&lt;=Hilfstabelle!$C$2=AND('Personalkosten 1. Jahr'!G15&gt;=Hilfstabelle!$C$2),'Personalkosten 1. Jahr'!O15/('Personalkosten 1. Jahr'!G15-'Personalkosten 1. Jahr'!F15+1),0),IF('Personalkosten 1. Jahr'!E15&gt;0,'Personalkosten 1. Jahr'!O15/12,0))</f>
        <v>0</v>
      </c>
      <c r="D3" s="64">
        <f>IF('Personalkosten 1. Jahr'!F15&gt;0,IF('Personalkosten 1. Jahr'!F15&lt;=Hilfstabelle!$D$2=AND('Personalkosten 1. Jahr'!G15&gt;=Hilfstabelle!$D$2),'Personalkosten 1. Jahr'!O15/('Personalkosten 1. Jahr'!G15-'Personalkosten 1. Jahr'!F15+1),0),IF('Personalkosten 1. Jahr'!E15&gt;0,'Personalkosten 1. Jahr'!O15/12,0))</f>
        <v>0</v>
      </c>
      <c r="E3" s="64">
        <f>IF('Personalkosten 1. Jahr'!F15&gt;0,IF('Personalkosten 1. Jahr'!F15&lt;=Hilfstabelle!$E$2=AND('Personalkosten 1. Jahr'!G15&gt;=Hilfstabelle!$E$2),'Personalkosten 1. Jahr'!O15/('Personalkosten 1. Jahr'!G15-'Personalkosten 1. Jahr'!F15+1),0),IF('Personalkosten 1. Jahr'!E15&gt;0,'Personalkosten 1. Jahr'!O15/12,0))</f>
        <v>0</v>
      </c>
      <c r="F3" s="64">
        <f>IF('Personalkosten 1. Jahr'!F15&gt;0,IF('Personalkosten 1. Jahr'!F15&lt;=Hilfstabelle!$F$2=AND('Personalkosten 1. Jahr'!G15&gt;=Hilfstabelle!$F$2),'Personalkosten 1. Jahr'!O15/('Personalkosten 1. Jahr'!G15-'Personalkosten 1. Jahr'!F15+1),0),IF('Personalkosten 1. Jahr'!E15&gt;0,'Personalkosten 1. Jahr'!O15/12,0))</f>
        <v>0</v>
      </c>
      <c r="G3" s="64">
        <f>IF('Personalkosten 1. Jahr'!F15&gt;0,IF('Personalkosten 1. Jahr'!F15&lt;=Hilfstabelle!$G$2=AND('Personalkosten 1. Jahr'!G15&gt;=Hilfstabelle!$G$2),'Personalkosten 1. Jahr'!O15/('Personalkosten 1. Jahr'!G15-'Personalkosten 1. Jahr'!F15+1),0),IF('Personalkosten 1. Jahr'!E15&gt;0,'Personalkosten 1. Jahr'!O15/12,0))</f>
        <v>0</v>
      </c>
      <c r="H3" s="64">
        <f>IF('Personalkosten 1. Jahr'!F15&gt;0,IF('Personalkosten 1. Jahr'!F15&lt;=Hilfstabelle!$H$2=AND('Personalkosten 1. Jahr'!G15&gt;=Hilfstabelle!$H$2),'Personalkosten 1. Jahr'!O15/('Personalkosten 1. Jahr'!G15-'Personalkosten 1. Jahr'!F15+1),0),IF('Personalkosten 1. Jahr'!E15&gt;0,'Personalkosten 1. Jahr'!O15/12,0))</f>
        <v>0</v>
      </c>
      <c r="I3" s="64">
        <f>IF('Personalkosten 1. Jahr'!F15&gt;0,IF('Personalkosten 1. Jahr'!F15&lt;=Hilfstabelle!$I$2=AND('Personalkosten 1. Jahr'!G15&gt;=Hilfstabelle!$I$2),'Personalkosten 1. Jahr'!O15/('Personalkosten 1. Jahr'!G15-'Personalkosten 1. Jahr'!F15+1),0),IF('Personalkosten 1. Jahr'!E15&gt;0,'Personalkosten 1. Jahr'!O15/12,0))</f>
        <v>0</v>
      </c>
      <c r="J3" s="64">
        <f>IF('Personalkosten 1. Jahr'!F15&gt;0,IF('Personalkosten 1. Jahr'!F15&lt;=Hilfstabelle!$J$2=AND('Personalkosten 1. Jahr'!G15&gt;=Hilfstabelle!$J$2),'Personalkosten 1. Jahr'!O15/('Personalkosten 1. Jahr'!G15-'Personalkosten 1. Jahr'!F15+1),0),IF('Personalkosten 1. Jahr'!E15&gt;0,'Personalkosten 1. Jahr'!O15/12,0))</f>
        <v>0</v>
      </c>
      <c r="K3" s="64">
        <f>IF('Personalkosten 1. Jahr'!F15&gt;0,IF('Personalkosten 1. Jahr'!F15&lt;=Hilfstabelle!$K$2=AND('Personalkosten 1. Jahr'!G15&gt;=Hilfstabelle!$K$2),'Personalkosten 1. Jahr'!O15/('Personalkosten 1. Jahr'!G15-'Personalkosten 1. Jahr'!F15+1),0),IF('Personalkosten 1. Jahr'!E15&gt;0,'Personalkosten 1. Jahr'!O15/12,0))</f>
        <v>0</v>
      </c>
      <c r="L3" s="64">
        <f>IF('Personalkosten 1. Jahr'!F15&gt;0,IF('Personalkosten 1. Jahr'!F15&lt;=Hilfstabelle!$L$2=AND('Personalkosten 1. Jahr'!G15&gt;=Hilfstabelle!$L$2),'Personalkosten 1. Jahr'!O15/('Personalkosten 1. Jahr'!G15-'Personalkosten 1. Jahr'!F15+1),0),IF('Personalkosten 1. Jahr'!E15&gt;0,'Personalkosten 1. Jahr'!O15/12,0))</f>
        <v>0</v>
      </c>
      <c r="M3" s="64">
        <f>IF('Personalkosten 1. Jahr'!F15&gt;0,IF('Personalkosten 1. Jahr'!F15&lt;=Hilfstabelle!$M$2=AND('Personalkosten 1. Jahr'!G15&gt;=Hilfstabelle!$M$2),'Personalkosten 1. Jahr'!O15/('Personalkosten 1. Jahr'!G15-'Personalkosten 1. Jahr'!F15+1),0),IF('Personalkosten 1. Jahr'!E15&gt;0,'Personalkosten 1. Jahr'!O15/12,0))</f>
        <v>0</v>
      </c>
      <c r="N3" s="65">
        <f t="shared" ref="N3:N29" si="0">SUM(B3:M3)</f>
        <v>0</v>
      </c>
      <c r="O3" s="46"/>
    </row>
    <row r="4" spans="1:15">
      <c r="A4" s="34">
        <v>2</v>
      </c>
      <c r="B4" s="64">
        <f>IF('Personalkosten 1. Jahr'!F16&gt;0,IF('Personalkosten 1. Jahr'!F16&lt;=Hilfstabelle!$B$2=AND('Personalkosten 1. Jahr'!G16&gt;=Hilfstabelle!$B$2),'Personalkosten 1. Jahr'!O16/('Personalkosten 1. Jahr'!G16-'Personalkosten 1. Jahr'!F16+1),0),IF('Personalkosten 1. Jahr'!E16&gt;0,'Personalkosten 1. Jahr'!O16/12,0))</f>
        <v>0</v>
      </c>
      <c r="C4" s="64">
        <f>IF('Personalkosten 1. Jahr'!F16&gt;0,IF('Personalkosten 1. Jahr'!F16&lt;=Hilfstabelle!$C$2=AND('Personalkosten 1. Jahr'!G16&gt;=Hilfstabelle!$C$2),'Personalkosten 1. Jahr'!O16/('Personalkosten 1. Jahr'!G16-'Personalkosten 1. Jahr'!F16+1),0),IF('Personalkosten 1. Jahr'!E16&gt;0,'Personalkosten 1. Jahr'!O16/12,0))</f>
        <v>0</v>
      </c>
      <c r="D4" s="64">
        <f>IF('Personalkosten 1. Jahr'!F16&gt;0,IF('Personalkosten 1. Jahr'!F16&lt;=Hilfstabelle!$D$2=AND('Personalkosten 1. Jahr'!G16&gt;=Hilfstabelle!$D$2),'Personalkosten 1. Jahr'!O16/('Personalkosten 1. Jahr'!G16-'Personalkosten 1. Jahr'!F16+1),0),IF('Personalkosten 1. Jahr'!E16&gt;0,'Personalkosten 1. Jahr'!O16/12,0))</f>
        <v>0</v>
      </c>
      <c r="E4" s="64">
        <f>IF('Personalkosten 1. Jahr'!F16&gt;0,IF('Personalkosten 1. Jahr'!F16&lt;=Hilfstabelle!$E$2=AND('Personalkosten 1. Jahr'!G16&gt;=Hilfstabelle!$E$2),'Personalkosten 1. Jahr'!O16/('Personalkosten 1. Jahr'!G16-'Personalkosten 1. Jahr'!F16+1),0),IF('Personalkosten 1. Jahr'!E16&gt;0,'Personalkosten 1. Jahr'!O16/12,0))</f>
        <v>0</v>
      </c>
      <c r="F4" s="64">
        <f>IF('Personalkosten 1. Jahr'!F16&gt;0,IF('Personalkosten 1. Jahr'!F16&lt;=Hilfstabelle!$F$2=AND('Personalkosten 1. Jahr'!G16&gt;=Hilfstabelle!$F$2),'Personalkosten 1. Jahr'!O16/('Personalkosten 1. Jahr'!G16-'Personalkosten 1. Jahr'!F16+1),0),IF('Personalkosten 1. Jahr'!E16&gt;0,'Personalkosten 1. Jahr'!O16/12,0))</f>
        <v>0</v>
      </c>
      <c r="G4" s="64">
        <f>IF('Personalkosten 1. Jahr'!F16&gt;0,IF('Personalkosten 1. Jahr'!F16&lt;=Hilfstabelle!$G$2=AND('Personalkosten 1. Jahr'!G16&gt;=Hilfstabelle!$G$2),'Personalkosten 1. Jahr'!O16/('Personalkosten 1. Jahr'!G16-'Personalkosten 1. Jahr'!F16+1),0),IF('Personalkosten 1. Jahr'!E16&gt;0,'Personalkosten 1. Jahr'!O16/12,0))</f>
        <v>0</v>
      </c>
      <c r="H4" s="64">
        <f>IF('Personalkosten 1. Jahr'!F16&gt;0,IF('Personalkosten 1. Jahr'!F16&lt;=Hilfstabelle!$H$2=AND('Personalkosten 1. Jahr'!G16&gt;=Hilfstabelle!$H$2),'Personalkosten 1. Jahr'!O16/('Personalkosten 1. Jahr'!G16-'Personalkosten 1. Jahr'!F16+1),0),IF('Personalkosten 1. Jahr'!E16&gt;0,'Personalkosten 1. Jahr'!O16/12,0))</f>
        <v>0</v>
      </c>
      <c r="I4" s="64">
        <f>IF('Personalkosten 1. Jahr'!F16&gt;0,IF('Personalkosten 1. Jahr'!F16&lt;=Hilfstabelle!$I$2=AND('Personalkosten 1. Jahr'!G16&gt;=Hilfstabelle!$I$2),'Personalkosten 1. Jahr'!O16/('Personalkosten 1. Jahr'!G16-'Personalkosten 1. Jahr'!F16+1),0),IF('Personalkosten 1. Jahr'!E16&gt;0,'Personalkosten 1. Jahr'!O16/12,0))</f>
        <v>0</v>
      </c>
      <c r="J4" s="64">
        <f>IF('Personalkosten 1. Jahr'!F16&gt;0,IF('Personalkosten 1. Jahr'!F16&lt;=Hilfstabelle!$J$2=AND('Personalkosten 1. Jahr'!G16&gt;=Hilfstabelle!$J$2),'Personalkosten 1. Jahr'!O16/('Personalkosten 1. Jahr'!G16-'Personalkosten 1. Jahr'!F16+1),0),IF('Personalkosten 1. Jahr'!E16&gt;0,'Personalkosten 1. Jahr'!O16/12,0))</f>
        <v>0</v>
      </c>
      <c r="K4" s="64">
        <f>IF('Personalkosten 1. Jahr'!F16&gt;0,IF('Personalkosten 1. Jahr'!F16&lt;=Hilfstabelle!$K$2=AND('Personalkosten 1. Jahr'!G16&gt;=Hilfstabelle!$K$2),'Personalkosten 1. Jahr'!O16/('Personalkosten 1. Jahr'!G16-'Personalkosten 1. Jahr'!F16+1),0),IF('Personalkosten 1. Jahr'!E16&gt;0,'Personalkosten 1. Jahr'!O16/12,0))</f>
        <v>0</v>
      </c>
      <c r="L4" s="64">
        <f>IF('Personalkosten 1. Jahr'!F16&gt;0,IF('Personalkosten 1. Jahr'!F16&lt;=Hilfstabelle!$L$2=AND('Personalkosten 1. Jahr'!G16&gt;=Hilfstabelle!$L$2),'Personalkosten 1. Jahr'!O16/('Personalkosten 1. Jahr'!G16-'Personalkosten 1. Jahr'!F16+1),0),IF('Personalkosten 1. Jahr'!E16&gt;0,'Personalkosten 1. Jahr'!O16/12,0))</f>
        <v>0</v>
      </c>
      <c r="M4" s="64">
        <f>IF('Personalkosten 1. Jahr'!F16&gt;0,IF('Personalkosten 1. Jahr'!F16&lt;=Hilfstabelle!$M$2=AND('Personalkosten 1. Jahr'!G16&gt;=Hilfstabelle!$M$2),'Personalkosten 1. Jahr'!O16/('Personalkosten 1. Jahr'!G16-'Personalkosten 1. Jahr'!F16+1),0),IF('Personalkosten 1. Jahr'!E16&gt;0,'Personalkosten 1. Jahr'!O16/12,0))</f>
        <v>0</v>
      </c>
      <c r="N4" s="65">
        <f t="shared" si="0"/>
        <v>0</v>
      </c>
      <c r="O4" s="37"/>
    </row>
    <row r="5" spans="1:15">
      <c r="A5" s="34">
        <v>3</v>
      </c>
      <c r="B5" s="64">
        <f>IF('Personalkosten 1. Jahr'!F17&gt;0,IF('Personalkosten 1. Jahr'!F17&lt;=Hilfstabelle!$B$2=AND('Personalkosten 1. Jahr'!G17&gt;=Hilfstabelle!$B$2),'Personalkosten 1. Jahr'!O17/('Personalkosten 1. Jahr'!G17-'Personalkosten 1. Jahr'!F17+1),0),IF('Personalkosten 1. Jahr'!E17&gt;0,'Personalkosten 1. Jahr'!O17/12,0))</f>
        <v>0</v>
      </c>
      <c r="C5" s="64">
        <f>IF('Personalkosten 1. Jahr'!F17&gt;0,IF('Personalkosten 1. Jahr'!F17&lt;=Hilfstabelle!$C$2=AND('Personalkosten 1. Jahr'!G17&gt;=Hilfstabelle!$C$2),'Personalkosten 1. Jahr'!O17/('Personalkosten 1. Jahr'!G17-'Personalkosten 1. Jahr'!F17+1),0),IF('Personalkosten 1. Jahr'!E17&gt;0,'Personalkosten 1. Jahr'!O17/12,0))</f>
        <v>0</v>
      </c>
      <c r="D5" s="64">
        <f>IF('Personalkosten 1. Jahr'!F17&gt;0,IF('Personalkosten 1. Jahr'!F17&lt;=Hilfstabelle!$D$2=AND('Personalkosten 1. Jahr'!G17&gt;=Hilfstabelle!$D$2),'Personalkosten 1. Jahr'!O17/('Personalkosten 1. Jahr'!G17-'Personalkosten 1. Jahr'!F17+1),0),IF('Personalkosten 1. Jahr'!E17&gt;0,'Personalkosten 1. Jahr'!O17/12,0))</f>
        <v>0</v>
      </c>
      <c r="E5" s="64">
        <f>IF('Personalkosten 1. Jahr'!F17&gt;0,IF('Personalkosten 1. Jahr'!F17&lt;=Hilfstabelle!$E$2=AND('Personalkosten 1. Jahr'!G17&gt;=Hilfstabelle!$E$2),'Personalkosten 1. Jahr'!O17/('Personalkosten 1. Jahr'!G17-'Personalkosten 1. Jahr'!F17+1),0),IF('Personalkosten 1. Jahr'!E17&gt;0,'Personalkosten 1. Jahr'!O17/12,0))</f>
        <v>0</v>
      </c>
      <c r="F5" s="64">
        <f>IF('Personalkosten 1. Jahr'!F17&gt;0,IF('Personalkosten 1. Jahr'!F17&lt;=Hilfstabelle!$F$2=AND('Personalkosten 1. Jahr'!G17&gt;=Hilfstabelle!$F$2),'Personalkosten 1. Jahr'!O17/('Personalkosten 1. Jahr'!G17-'Personalkosten 1. Jahr'!F17+1),0),IF('Personalkosten 1. Jahr'!E17&gt;0,'Personalkosten 1. Jahr'!O17/12,0))</f>
        <v>0</v>
      </c>
      <c r="G5" s="64">
        <f>IF('Personalkosten 1. Jahr'!F17&gt;0,IF('Personalkosten 1. Jahr'!F17&lt;=Hilfstabelle!$G$2=AND('Personalkosten 1. Jahr'!G17&gt;=Hilfstabelle!$G$2),'Personalkosten 1. Jahr'!O17/('Personalkosten 1. Jahr'!G17-'Personalkosten 1. Jahr'!F17+1),0),IF('Personalkosten 1. Jahr'!E17&gt;0,'Personalkosten 1. Jahr'!O17/12,0))</f>
        <v>0</v>
      </c>
      <c r="H5" s="64">
        <f>IF('Personalkosten 1. Jahr'!F17&gt;0,IF('Personalkosten 1. Jahr'!F17&lt;=Hilfstabelle!$H$2=AND('Personalkosten 1. Jahr'!G17&gt;=Hilfstabelle!$H$2),'Personalkosten 1. Jahr'!O17/('Personalkosten 1. Jahr'!G17-'Personalkosten 1. Jahr'!F17+1),0),IF('Personalkosten 1. Jahr'!E17&gt;0,'Personalkosten 1. Jahr'!O17/12,0))</f>
        <v>0</v>
      </c>
      <c r="I5" s="64">
        <f>IF('Personalkosten 1. Jahr'!F17&gt;0,IF('Personalkosten 1. Jahr'!F17&lt;=Hilfstabelle!$I$2=AND('Personalkosten 1. Jahr'!G17&gt;=Hilfstabelle!$I$2),'Personalkosten 1. Jahr'!O17/('Personalkosten 1. Jahr'!G17-'Personalkosten 1. Jahr'!F17+1),0),IF('Personalkosten 1. Jahr'!E17&gt;0,'Personalkosten 1. Jahr'!O17/12,0))</f>
        <v>0</v>
      </c>
      <c r="J5" s="64">
        <f>IF('Personalkosten 1. Jahr'!F17&gt;0,IF('Personalkosten 1. Jahr'!F17&lt;=Hilfstabelle!$J$2=AND('Personalkosten 1. Jahr'!G17&gt;=Hilfstabelle!$J$2),'Personalkosten 1. Jahr'!O17/('Personalkosten 1. Jahr'!G17-'Personalkosten 1. Jahr'!F17+1),0),IF('Personalkosten 1. Jahr'!E17&gt;0,'Personalkosten 1. Jahr'!O17/12,0))</f>
        <v>0</v>
      </c>
      <c r="K5" s="64">
        <f>IF('Personalkosten 1. Jahr'!F17&gt;0,IF('Personalkosten 1. Jahr'!F17&lt;=Hilfstabelle!$K$2=AND('Personalkosten 1. Jahr'!G17&gt;=Hilfstabelle!$K$2),'Personalkosten 1. Jahr'!O17/('Personalkosten 1. Jahr'!G17-'Personalkosten 1. Jahr'!F17+1),0),IF('Personalkosten 1. Jahr'!E17&gt;0,'Personalkosten 1. Jahr'!O17/12,0))</f>
        <v>0</v>
      </c>
      <c r="L5" s="64">
        <f>IF('Personalkosten 1. Jahr'!F17&gt;0,IF('Personalkosten 1. Jahr'!F17&lt;=Hilfstabelle!$L$2=AND('Personalkosten 1. Jahr'!G17&gt;=Hilfstabelle!$L$2),'Personalkosten 1. Jahr'!O17/('Personalkosten 1. Jahr'!G17-'Personalkosten 1. Jahr'!F17+1),0),IF('Personalkosten 1. Jahr'!E17&gt;0,'Personalkosten 1. Jahr'!O17/12,0))</f>
        <v>0</v>
      </c>
      <c r="M5" s="64">
        <f>IF('Personalkosten 1. Jahr'!F17&gt;0,IF('Personalkosten 1. Jahr'!F17&lt;=Hilfstabelle!$M$2=AND('Personalkosten 1. Jahr'!G17&gt;=Hilfstabelle!$M$2),'Personalkosten 1. Jahr'!O17/('Personalkosten 1. Jahr'!G17-'Personalkosten 1. Jahr'!F17+1),0),IF('Personalkosten 1. Jahr'!E17&gt;0,'Personalkosten 1. Jahr'!O17/12,0))</f>
        <v>0</v>
      </c>
      <c r="N5" s="65">
        <f t="shared" si="0"/>
        <v>0</v>
      </c>
      <c r="O5" s="37"/>
    </row>
    <row r="6" spans="1:15">
      <c r="A6" s="34">
        <v>4</v>
      </c>
      <c r="B6" s="64">
        <f>IF('Personalkosten 1. Jahr'!F18&gt;0,IF('Personalkosten 1. Jahr'!F18&lt;=Hilfstabelle!$B$2=AND('Personalkosten 1. Jahr'!G18&gt;=Hilfstabelle!$B$2),'Personalkosten 1. Jahr'!O18/('Personalkosten 1. Jahr'!G18-'Personalkosten 1. Jahr'!F18+1),0),IF('Personalkosten 1. Jahr'!E18&gt;0,'Personalkosten 1. Jahr'!O18/12,0))</f>
        <v>0</v>
      </c>
      <c r="C6" s="64">
        <f>IF('Personalkosten 1. Jahr'!F18&gt;0,IF('Personalkosten 1. Jahr'!F18&lt;=Hilfstabelle!$C$2=AND('Personalkosten 1. Jahr'!G18&gt;=Hilfstabelle!$C$2),'Personalkosten 1. Jahr'!O18/('Personalkosten 1. Jahr'!G18-'Personalkosten 1. Jahr'!F18+1),0),IF('Personalkosten 1. Jahr'!E18&gt;0,'Personalkosten 1. Jahr'!O18/12,0))</f>
        <v>0</v>
      </c>
      <c r="D6" s="64">
        <f>IF('Personalkosten 1. Jahr'!F18&gt;0,IF('Personalkosten 1. Jahr'!F18&lt;=Hilfstabelle!$D$2=AND('Personalkosten 1. Jahr'!G18&gt;=Hilfstabelle!$D$2),'Personalkosten 1. Jahr'!O18/('Personalkosten 1. Jahr'!G18-'Personalkosten 1. Jahr'!F18+1),0),IF('Personalkosten 1. Jahr'!E18&gt;0,'Personalkosten 1. Jahr'!O18/12,0))</f>
        <v>0</v>
      </c>
      <c r="E6" s="64">
        <f>IF('Personalkosten 1. Jahr'!F18&gt;0,IF('Personalkosten 1. Jahr'!F18&lt;=Hilfstabelle!$E$2=AND('Personalkosten 1. Jahr'!G18&gt;=Hilfstabelle!$E$2),'Personalkosten 1. Jahr'!O18/('Personalkosten 1. Jahr'!G18-'Personalkosten 1. Jahr'!F18+1),0),IF('Personalkosten 1. Jahr'!E18&gt;0,'Personalkosten 1. Jahr'!O18/12,0))</f>
        <v>0</v>
      </c>
      <c r="F6" s="64">
        <f>IF('Personalkosten 1. Jahr'!F18&gt;0,IF('Personalkosten 1. Jahr'!F18&lt;=Hilfstabelle!$F$2=AND('Personalkosten 1. Jahr'!G18&gt;=Hilfstabelle!$F$2),'Personalkosten 1. Jahr'!O18/('Personalkosten 1. Jahr'!G18-'Personalkosten 1. Jahr'!F18+1),0),IF('Personalkosten 1. Jahr'!E18&gt;0,'Personalkosten 1. Jahr'!O18/12,0))</f>
        <v>0</v>
      </c>
      <c r="G6" s="64">
        <f>IF('Personalkosten 1. Jahr'!F18&gt;0,IF('Personalkosten 1. Jahr'!F18&lt;=Hilfstabelle!$G$2=AND('Personalkosten 1. Jahr'!G18&gt;=Hilfstabelle!$G$2),'Personalkosten 1. Jahr'!O18/('Personalkosten 1. Jahr'!G18-'Personalkosten 1. Jahr'!F18+1),0),IF('Personalkosten 1. Jahr'!E18&gt;0,'Personalkosten 1. Jahr'!O18/12,0))</f>
        <v>0</v>
      </c>
      <c r="H6" s="64">
        <f>IF('Personalkosten 1. Jahr'!F18&gt;0,IF('Personalkosten 1. Jahr'!F18&lt;=Hilfstabelle!$H$2=AND('Personalkosten 1. Jahr'!G18&gt;=Hilfstabelle!$H$2),'Personalkosten 1. Jahr'!O18/('Personalkosten 1. Jahr'!G18-'Personalkosten 1. Jahr'!F18+1),0),IF('Personalkosten 1. Jahr'!E18&gt;0,'Personalkosten 1. Jahr'!O18/12,0))</f>
        <v>0</v>
      </c>
      <c r="I6" s="64">
        <f>IF('Personalkosten 1. Jahr'!F18&gt;0,IF('Personalkosten 1. Jahr'!F18&lt;=Hilfstabelle!$I$2=AND('Personalkosten 1. Jahr'!G18&gt;=Hilfstabelle!$I$2),'Personalkosten 1. Jahr'!O18/('Personalkosten 1. Jahr'!G18-'Personalkosten 1. Jahr'!F18+1),0),IF('Personalkosten 1. Jahr'!E18&gt;0,'Personalkosten 1. Jahr'!O18/12,0))</f>
        <v>0</v>
      </c>
      <c r="J6" s="64">
        <f>IF('Personalkosten 1. Jahr'!F18&gt;0,IF('Personalkosten 1. Jahr'!F18&lt;=Hilfstabelle!$J$2=AND('Personalkosten 1. Jahr'!G18&gt;=Hilfstabelle!$J$2),'Personalkosten 1. Jahr'!O18/('Personalkosten 1. Jahr'!G18-'Personalkosten 1. Jahr'!F18+1),0),IF('Personalkosten 1. Jahr'!E18&gt;0,'Personalkosten 1. Jahr'!O18/12,0))</f>
        <v>0</v>
      </c>
      <c r="K6" s="64">
        <f>IF('Personalkosten 1. Jahr'!F18&gt;0,IF('Personalkosten 1. Jahr'!F18&lt;=Hilfstabelle!$K$2=AND('Personalkosten 1. Jahr'!G18&gt;=Hilfstabelle!$K$2),'Personalkosten 1. Jahr'!O18/('Personalkosten 1. Jahr'!G18-'Personalkosten 1. Jahr'!F18+1),0),IF('Personalkosten 1. Jahr'!E18&gt;0,'Personalkosten 1. Jahr'!O18/12,0))</f>
        <v>0</v>
      </c>
      <c r="L6" s="64">
        <f>IF('Personalkosten 1. Jahr'!F18&gt;0,IF('Personalkosten 1. Jahr'!F18&lt;=Hilfstabelle!$L$2=AND('Personalkosten 1. Jahr'!G18&gt;=Hilfstabelle!$L$2),'Personalkosten 1. Jahr'!O18/('Personalkosten 1. Jahr'!G18-'Personalkosten 1. Jahr'!F18+1),0),IF('Personalkosten 1. Jahr'!E18&gt;0,'Personalkosten 1. Jahr'!O18/12,0))</f>
        <v>0</v>
      </c>
      <c r="M6" s="64">
        <f>IF('Personalkosten 1. Jahr'!F18&gt;0,IF('Personalkosten 1. Jahr'!F18&lt;=Hilfstabelle!$M$2=AND('Personalkosten 1. Jahr'!G18&gt;=Hilfstabelle!$M$2),'Personalkosten 1. Jahr'!O18/('Personalkosten 1. Jahr'!G18-'Personalkosten 1. Jahr'!F18+1),0),IF('Personalkosten 1. Jahr'!E18&gt;0,'Personalkosten 1. Jahr'!O18/12,0))</f>
        <v>0</v>
      </c>
      <c r="N6" s="65">
        <f t="shared" si="0"/>
        <v>0</v>
      </c>
      <c r="O6" s="37"/>
    </row>
    <row r="7" spans="1:15">
      <c r="A7" s="34">
        <v>5</v>
      </c>
      <c r="B7" s="64">
        <f>IF('Personalkosten 1. Jahr'!F19&gt;0,IF('Personalkosten 1. Jahr'!F19&lt;=Hilfstabelle!$B$2=AND('Personalkosten 1. Jahr'!G19&gt;=Hilfstabelle!$B$2),'Personalkosten 1. Jahr'!O19/('Personalkosten 1. Jahr'!G19-'Personalkosten 1. Jahr'!F19+1),0),IF('Personalkosten 1. Jahr'!E19&gt;0,'Personalkosten 1. Jahr'!O19/12,0))</f>
        <v>0</v>
      </c>
      <c r="C7" s="64">
        <f>IF('Personalkosten 1. Jahr'!F19&gt;0,IF('Personalkosten 1. Jahr'!F19&lt;=Hilfstabelle!$C$2=AND('Personalkosten 1. Jahr'!G19&gt;=Hilfstabelle!$C$2),'Personalkosten 1. Jahr'!O19/('Personalkosten 1. Jahr'!G19-'Personalkosten 1. Jahr'!F19+1),0),IF('Personalkosten 1. Jahr'!E19&gt;0,'Personalkosten 1. Jahr'!O19/12,0))</f>
        <v>0</v>
      </c>
      <c r="D7" s="64">
        <f>IF('Personalkosten 1. Jahr'!F19&gt;0,IF('Personalkosten 1. Jahr'!F19&lt;=Hilfstabelle!$D$2=AND('Personalkosten 1. Jahr'!G19&gt;=Hilfstabelle!$D$2),'Personalkosten 1. Jahr'!O19/('Personalkosten 1. Jahr'!G19-'Personalkosten 1. Jahr'!F19+1),0),IF('Personalkosten 1. Jahr'!E19&gt;0,'Personalkosten 1. Jahr'!O19/12,0))</f>
        <v>0</v>
      </c>
      <c r="E7" s="64">
        <f>IF('Personalkosten 1. Jahr'!F19&gt;0,IF('Personalkosten 1. Jahr'!F19&lt;=Hilfstabelle!$E$2=AND('Personalkosten 1. Jahr'!G19&gt;=Hilfstabelle!$E$2),'Personalkosten 1. Jahr'!O19/('Personalkosten 1. Jahr'!G19-'Personalkosten 1. Jahr'!F19+1),0),IF('Personalkosten 1. Jahr'!E19&gt;0,'Personalkosten 1. Jahr'!O19/12,0))</f>
        <v>0</v>
      </c>
      <c r="F7" s="64">
        <f>IF('Personalkosten 1. Jahr'!F19&gt;0,IF('Personalkosten 1. Jahr'!F19&lt;=Hilfstabelle!$F$2=AND('Personalkosten 1. Jahr'!G19&gt;=Hilfstabelle!$F$2),'Personalkosten 1. Jahr'!O19/('Personalkosten 1. Jahr'!G19-'Personalkosten 1. Jahr'!F19+1),0),IF('Personalkosten 1. Jahr'!E19&gt;0,'Personalkosten 1. Jahr'!O19/12,0))</f>
        <v>0</v>
      </c>
      <c r="G7" s="64">
        <f>IF('Personalkosten 1. Jahr'!F19&gt;0,IF('Personalkosten 1. Jahr'!F19&lt;=Hilfstabelle!$G$2=AND('Personalkosten 1. Jahr'!G19&gt;=Hilfstabelle!$G$2),'Personalkosten 1. Jahr'!O19/('Personalkosten 1. Jahr'!G19-'Personalkosten 1. Jahr'!F19+1),0),IF('Personalkosten 1. Jahr'!E19&gt;0,'Personalkosten 1. Jahr'!O19/12,0))</f>
        <v>0</v>
      </c>
      <c r="H7" s="64">
        <f>IF('Personalkosten 1. Jahr'!F19&gt;0,IF('Personalkosten 1. Jahr'!F19&lt;=Hilfstabelle!$H$2=AND('Personalkosten 1. Jahr'!G19&gt;=Hilfstabelle!$H$2),'Personalkosten 1. Jahr'!O19/('Personalkosten 1. Jahr'!G19-'Personalkosten 1. Jahr'!F19+1),0),IF('Personalkosten 1. Jahr'!E19&gt;0,'Personalkosten 1. Jahr'!O19/12,0))</f>
        <v>0</v>
      </c>
      <c r="I7" s="64">
        <f>IF('Personalkosten 1. Jahr'!F19&gt;0,IF('Personalkosten 1. Jahr'!F19&lt;=Hilfstabelle!$I$2=AND('Personalkosten 1. Jahr'!G19&gt;=Hilfstabelle!$I$2),'Personalkosten 1. Jahr'!O19/('Personalkosten 1. Jahr'!G19-'Personalkosten 1. Jahr'!F19+1),0),IF('Personalkosten 1. Jahr'!E19&gt;0,'Personalkosten 1. Jahr'!O19/12,0))</f>
        <v>0</v>
      </c>
      <c r="J7" s="64">
        <f>IF('Personalkosten 1. Jahr'!F19&gt;0,IF('Personalkosten 1. Jahr'!F19&lt;=Hilfstabelle!$J$2=AND('Personalkosten 1. Jahr'!G19&gt;=Hilfstabelle!$J$2),'Personalkosten 1. Jahr'!O19/('Personalkosten 1. Jahr'!G19-'Personalkosten 1. Jahr'!F19+1),0),IF('Personalkosten 1. Jahr'!E19&gt;0,'Personalkosten 1. Jahr'!O19/12,0))</f>
        <v>0</v>
      </c>
      <c r="K7" s="64">
        <f>IF('Personalkosten 1. Jahr'!F19&gt;0,IF('Personalkosten 1. Jahr'!F19&lt;=Hilfstabelle!$K$2=AND('Personalkosten 1. Jahr'!G19&gt;=Hilfstabelle!$K$2),'Personalkosten 1. Jahr'!O19/('Personalkosten 1. Jahr'!G19-'Personalkosten 1. Jahr'!F19+1),0),IF('Personalkosten 1. Jahr'!E19&gt;0,'Personalkosten 1. Jahr'!O19/12,0))</f>
        <v>0</v>
      </c>
      <c r="L7" s="64">
        <f>IF('Personalkosten 1. Jahr'!F19&gt;0,IF('Personalkosten 1. Jahr'!F19&lt;=Hilfstabelle!$L$2=AND('Personalkosten 1. Jahr'!G19&gt;=Hilfstabelle!$L$2),'Personalkosten 1. Jahr'!O19/('Personalkosten 1. Jahr'!G19-'Personalkosten 1. Jahr'!F19+1),0),IF('Personalkosten 1. Jahr'!E19&gt;0,'Personalkosten 1. Jahr'!O19/12,0))</f>
        <v>0</v>
      </c>
      <c r="M7" s="64">
        <f>IF('Personalkosten 1. Jahr'!F19&gt;0,IF('Personalkosten 1. Jahr'!F19&lt;=Hilfstabelle!$M$2=AND('Personalkosten 1. Jahr'!G19&gt;=Hilfstabelle!$M$2),'Personalkosten 1. Jahr'!O19/('Personalkosten 1. Jahr'!G19-'Personalkosten 1. Jahr'!F19+1),0),IF('Personalkosten 1. Jahr'!E19&gt;0,'Personalkosten 1. Jahr'!O19/12,0))</f>
        <v>0</v>
      </c>
      <c r="N7" s="65">
        <f t="shared" si="0"/>
        <v>0</v>
      </c>
      <c r="O7" s="37"/>
    </row>
    <row r="8" spans="1:15">
      <c r="A8" s="34">
        <v>6</v>
      </c>
      <c r="B8" s="64">
        <f>IF('Personalkosten 1. Jahr'!F20&gt;0,IF('Personalkosten 1. Jahr'!F20&lt;=Hilfstabelle!$B$2=AND('Personalkosten 1. Jahr'!G20&gt;=Hilfstabelle!$B$2),'Personalkosten 1. Jahr'!O20/('Personalkosten 1. Jahr'!G20-'Personalkosten 1. Jahr'!F20+1),0),IF('Personalkosten 1. Jahr'!E20&gt;0,'Personalkosten 1. Jahr'!O20/12,0))</f>
        <v>0</v>
      </c>
      <c r="C8" s="64">
        <f>IF('Personalkosten 1. Jahr'!F20&gt;0,IF('Personalkosten 1. Jahr'!F20&lt;=Hilfstabelle!$C$2=AND('Personalkosten 1. Jahr'!G20&gt;=Hilfstabelle!$C$2),'Personalkosten 1. Jahr'!O20/('Personalkosten 1. Jahr'!G20-'Personalkosten 1. Jahr'!F20+1),0),IF('Personalkosten 1. Jahr'!E20&gt;0,'Personalkosten 1. Jahr'!O20/12,0))</f>
        <v>0</v>
      </c>
      <c r="D8" s="64">
        <f>IF('Personalkosten 1. Jahr'!F20&gt;0,IF('Personalkosten 1. Jahr'!F20&lt;=Hilfstabelle!$D$2=AND('Personalkosten 1. Jahr'!G20&gt;=Hilfstabelle!$D$2),'Personalkosten 1. Jahr'!O20/('Personalkosten 1. Jahr'!G20-'Personalkosten 1. Jahr'!F20+1),0),IF('Personalkosten 1. Jahr'!E20&gt;0,'Personalkosten 1. Jahr'!O20/12,0))</f>
        <v>0</v>
      </c>
      <c r="E8" s="64">
        <f>IF('Personalkosten 1. Jahr'!F20&gt;0,IF('Personalkosten 1. Jahr'!F20&lt;=Hilfstabelle!$E$2=AND('Personalkosten 1. Jahr'!G20&gt;=Hilfstabelle!$E$2),'Personalkosten 1. Jahr'!O20/('Personalkosten 1. Jahr'!G20-'Personalkosten 1. Jahr'!F20+1),0),IF('Personalkosten 1. Jahr'!E20&gt;0,'Personalkosten 1. Jahr'!O20/12,0))</f>
        <v>0</v>
      </c>
      <c r="F8" s="64">
        <f>IF('Personalkosten 1. Jahr'!F20&gt;0,IF('Personalkosten 1. Jahr'!F20&lt;=Hilfstabelle!$F$2=AND('Personalkosten 1. Jahr'!G20&gt;=Hilfstabelle!$F$2),'Personalkosten 1. Jahr'!O20/('Personalkosten 1. Jahr'!G20-'Personalkosten 1. Jahr'!F20+1),0),IF('Personalkosten 1. Jahr'!E20&gt;0,'Personalkosten 1. Jahr'!O20/12,0))</f>
        <v>0</v>
      </c>
      <c r="G8" s="64">
        <f>IF('Personalkosten 1. Jahr'!F20&gt;0,IF('Personalkosten 1. Jahr'!F20&lt;=Hilfstabelle!$G$2=AND('Personalkosten 1. Jahr'!G20&gt;=Hilfstabelle!$G$2),'Personalkosten 1. Jahr'!O20/('Personalkosten 1. Jahr'!G20-'Personalkosten 1. Jahr'!F20+1),0),IF('Personalkosten 1. Jahr'!E20&gt;0,'Personalkosten 1. Jahr'!O20/12,0))</f>
        <v>0</v>
      </c>
      <c r="H8" s="64">
        <f>IF('Personalkosten 1. Jahr'!F20&gt;0,IF('Personalkosten 1. Jahr'!F20&lt;=Hilfstabelle!$H$2=AND('Personalkosten 1. Jahr'!G20&gt;=Hilfstabelle!$H$2),'Personalkosten 1. Jahr'!O20/('Personalkosten 1. Jahr'!G20-'Personalkosten 1. Jahr'!F20+1),0),IF('Personalkosten 1. Jahr'!E20&gt;0,'Personalkosten 1. Jahr'!O20/12,0))</f>
        <v>0</v>
      </c>
      <c r="I8" s="64">
        <f>IF('Personalkosten 1. Jahr'!F20&gt;0,IF('Personalkosten 1. Jahr'!F20&lt;=Hilfstabelle!$I$2=AND('Personalkosten 1. Jahr'!G20&gt;=Hilfstabelle!$I$2),'Personalkosten 1. Jahr'!O20/('Personalkosten 1. Jahr'!G20-'Personalkosten 1. Jahr'!F20+1),0),IF('Personalkosten 1. Jahr'!E20&gt;0,'Personalkosten 1. Jahr'!O20/12,0))</f>
        <v>0</v>
      </c>
      <c r="J8" s="64">
        <f>IF('Personalkosten 1. Jahr'!F20&gt;0,IF('Personalkosten 1. Jahr'!F20&lt;=Hilfstabelle!$J$2=AND('Personalkosten 1. Jahr'!G20&gt;=Hilfstabelle!$J$2),'Personalkosten 1. Jahr'!O20/('Personalkosten 1. Jahr'!G20-'Personalkosten 1. Jahr'!F20+1),0),IF('Personalkosten 1. Jahr'!E20&gt;0,'Personalkosten 1. Jahr'!O20/12,0))</f>
        <v>0</v>
      </c>
      <c r="K8" s="64">
        <f>IF('Personalkosten 1. Jahr'!F20&gt;0,IF('Personalkosten 1. Jahr'!F20&lt;=Hilfstabelle!$K$2=AND('Personalkosten 1. Jahr'!G20&gt;=Hilfstabelle!$K$2),'Personalkosten 1. Jahr'!O20/('Personalkosten 1. Jahr'!G20-'Personalkosten 1. Jahr'!F20+1),0),IF('Personalkosten 1. Jahr'!E20&gt;0,'Personalkosten 1. Jahr'!O20/12,0))</f>
        <v>0</v>
      </c>
      <c r="L8" s="64">
        <f>IF('Personalkosten 1. Jahr'!F20&gt;0,IF('Personalkosten 1. Jahr'!F20&lt;=Hilfstabelle!$L$2=AND('Personalkosten 1. Jahr'!G20&gt;=Hilfstabelle!$L$2),'Personalkosten 1. Jahr'!O20/('Personalkosten 1. Jahr'!G20-'Personalkosten 1. Jahr'!F20+1),0),IF('Personalkosten 1. Jahr'!E20&gt;0,'Personalkosten 1. Jahr'!O20/12,0))</f>
        <v>0</v>
      </c>
      <c r="M8" s="64">
        <f>IF('Personalkosten 1. Jahr'!F20&gt;0,IF('Personalkosten 1. Jahr'!F20&lt;=Hilfstabelle!$M$2=AND('Personalkosten 1. Jahr'!G20&gt;=Hilfstabelle!$M$2),'Personalkosten 1. Jahr'!O20/('Personalkosten 1. Jahr'!G20-'Personalkosten 1. Jahr'!F20+1),0),IF('Personalkosten 1. Jahr'!E20&gt;0,'Personalkosten 1. Jahr'!O20/12,0))</f>
        <v>0</v>
      </c>
      <c r="N8" s="65">
        <f t="shared" si="0"/>
        <v>0</v>
      </c>
      <c r="O8" s="37"/>
    </row>
    <row r="9" spans="1:15">
      <c r="A9" s="34">
        <v>7</v>
      </c>
      <c r="B9" s="64">
        <f>IF('Personalkosten 1. Jahr'!F21&gt;0,IF('Personalkosten 1. Jahr'!F21&lt;=Hilfstabelle!$B$2=AND('Personalkosten 1. Jahr'!G21&gt;=Hilfstabelle!$B$2),'Personalkosten 1. Jahr'!O21/('Personalkosten 1. Jahr'!G21-'Personalkosten 1. Jahr'!F21+1),0),IF('Personalkosten 1. Jahr'!E21&gt;0,'Personalkosten 1. Jahr'!O21/12,0))</f>
        <v>0</v>
      </c>
      <c r="C9" s="64">
        <f>IF('Personalkosten 1. Jahr'!F21&gt;0,IF('Personalkosten 1. Jahr'!F21&lt;=Hilfstabelle!$C$2=AND('Personalkosten 1. Jahr'!G21&gt;=Hilfstabelle!$C$2),'Personalkosten 1. Jahr'!O21/('Personalkosten 1. Jahr'!G21-'Personalkosten 1. Jahr'!F21+1),0),IF('Personalkosten 1. Jahr'!E21&gt;0,'Personalkosten 1. Jahr'!O21/12,0))</f>
        <v>0</v>
      </c>
      <c r="D9" s="64">
        <f>IF('Personalkosten 1. Jahr'!F21&gt;0,IF('Personalkosten 1. Jahr'!F21&lt;=Hilfstabelle!$D$2=AND('Personalkosten 1. Jahr'!G21&gt;=Hilfstabelle!$D$2),'Personalkosten 1. Jahr'!O21/('Personalkosten 1. Jahr'!G21-'Personalkosten 1. Jahr'!F21+1),0),IF('Personalkosten 1. Jahr'!E21&gt;0,'Personalkosten 1. Jahr'!O21/12,0))</f>
        <v>0</v>
      </c>
      <c r="E9" s="64">
        <f>IF('Personalkosten 1. Jahr'!F21&gt;0,IF('Personalkosten 1. Jahr'!F21&lt;=Hilfstabelle!$E$2=AND('Personalkosten 1. Jahr'!G21&gt;=Hilfstabelle!$E$2),'Personalkosten 1. Jahr'!O21/('Personalkosten 1. Jahr'!G21-'Personalkosten 1. Jahr'!F21+1),0),IF('Personalkosten 1. Jahr'!E21&gt;0,'Personalkosten 1. Jahr'!O21/12,0))</f>
        <v>0</v>
      </c>
      <c r="F9" s="64">
        <f>IF('Personalkosten 1. Jahr'!F21&gt;0,IF('Personalkosten 1. Jahr'!F21&lt;=Hilfstabelle!$F$2=AND('Personalkosten 1. Jahr'!G21&gt;=Hilfstabelle!$F$2),'Personalkosten 1. Jahr'!O21/('Personalkosten 1. Jahr'!G21-'Personalkosten 1. Jahr'!F21+1),0),IF('Personalkosten 1. Jahr'!E21&gt;0,'Personalkosten 1. Jahr'!O21/12,0))</f>
        <v>0</v>
      </c>
      <c r="G9" s="64">
        <f>IF('Personalkosten 1. Jahr'!F21&gt;0,IF('Personalkosten 1. Jahr'!F21&lt;=Hilfstabelle!$G$2=AND('Personalkosten 1. Jahr'!G21&gt;=Hilfstabelle!$G$2),'Personalkosten 1. Jahr'!O21/('Personalkosten 1. Jahr'!G21-'Personalkosten 1. Jahr'!F21+1),0),IF('Personalkosten 1. Jahr'!E21&gt;0,'Personalkosten 1. Jahr'!O21/12,0))</f>
        <v>0</v>
      </c>
      <c r="H9" s="64">
        <f>IF('Personalkosten 1. Jahr'!F21&gt;0,IF('Personalkosten 1. Jahr'!F21&lt;=Hilfstabelle!$H$2=AND('Personalkosten 1. Jahr'!G21&gt;=Hilfstabelle!$H$2),'Personalkosten 1. Jahr'!O21/('Personalkosten 1. Jahr'!G21-'Personalkosten 1. Jahr'!F21+1),0),IF('Personalkosten 1. Jahr'!E21&gt;0,'Personalkosten 1. Jahr'!O21/12,0))</f>
        <v>0</v>
      </c>
      <c r="I9" s="64">
        <f>IF('Personalkosten 1. Jahr'!F21&gt;0,IF('Personalkosten 1. Jahr'!F21&lt;=Hilfstabelle!$I$2=AND('Personalkosten 1. Jahr'!G21&gt;=Hilfstabelle!$I$2),'Personalkosten 1. Jahr'!O21/('Personalkosten 1. Jahr'!G21-'Personalkosten 1. Jahr'!F21+1),0),IF('Personalkosten 1. Jahr'!E21&gt;0,'Personalkosten 1. Jahr'!O21/12,0))</f>
        <v>0</v>
      </c>
      <c r="J9" s="64">
        <f>IF('Personalkosten 1. Jahr'!F21&gt;0,IF('Personalkosten 1. Jahr'!F21&lt;=Hilfstabelle!$J$2=AND('Personalkosten 1. Jahr'!G21&gt;=Hilfstabelle!$J$2),'Personalkosten 1. Jahr'!O21/('Personalkosten 1. Jahr'!G21-'Personalkosten 1. Jahr'!F21+1),0),IF('Personalkosten 1. Jahr'!E21&gt;0,'Personalkosten 1. Jahr'!O21/12,0))</f>
        <v>0</v>
      </c>
      <c r="K9" s="64">
        <f>IF('Personalkosten 1. Jahr'!F21&gt;0,IF('Personalkosten 1. Jahr'!F21&lt;=Hilfstabelle!$K$2=AND('Personalkosten 1. Jahr'!G21&gt;=Hilfstabelle!$K$2),'Personalkosten 1. Jahr'!O21/('Personalkosten 1. Jahr'!G21-'Personalkosten 1. Jahr'!F21+1),0),IF('Personalkosten 1. Jahr'!E21&gt;0,'Personalkosten 1. Jahr'!O21/12,0))</f>
        <v>0</v>
      </c>
      <c r="L9" s="64">
        <f>IF('Personalkosten 1. Jahr'!F21&gt;0,IF('Personalkosten 1. Jahr'!F21&lt;=Hilfstabelle!$L$2=AND('Personalkosten 1. Jahr'!G21&gt;=Hilfstabelle!$L$2),'Personalkosten 1. Jahr'!O21/('Personalkosten 1. Jahr'!G21-'Personalkosten 1. Jahr'!F21+1),0),IF('Personalkosten 1. Jahr'!E21&gt;0,'Personalkosten 1. Jahr'!O21/12,0))</f>
        <v>0</v>
      </c>
      <c r="M9" s="64">
        <f>IF('Personalkosten 1. Jahr'!F21&gt;0,IF('Personalkosten 1. Jahr'!F21&lt;=Hilfstabelle!$M$2=AND('Personalkosten 1. Jahr'!G21&gt;=Hilfstabelle!$M$2),'Personalkosten 1. Jahr'!O21/('Personalkosten 1. Jahr'!G21-'Personalkosten 1. Jahr'!F21+1),0),IF('Personalkosten 1. Jahr'!E21&gt;0,'Personalkosten 1. Jahr'!O21/12,0))</f>
        <v>0</v>
      </c>
      <c r="N9" s="65">
        <f>SUM(B9:M9)</f>
        <v>0</v>
      </c>
      <c r="O9" s="37"/>
    </row>
    <row r="10" spans="1:15">
      <c r="A10" s="34">
        <v>8</v>
      </c>
      <c r="B10" s="64">
        <f>IF('Personalkosten 1. Jahr'!F22&gt;0,IF('Personalkosten 1. Jahr'!F22&lt;=Hilfstabelle!$B$2=AND('Personalkosten 1. Jahr'!G22&gt;=Hilfstabelle!$B$2),'Personalkosten 1. Jahr'!O22/('Personalkosten 1. Jahr'!G22-'Personalkosten 1. Jahr'!F22+1),0),IF('Personalkosten 1. Jahr'!E22&gt;0,'Personalkosten 1. Jahr'!O22/12,0))</f>
        <v>0</v>
      </c>
      <c r="C10" s="64">
        <f>IF('Personalkosten 1. Jahr'!F22&gt;0,IF('Personalkosten 1. Jahr'!F22&lt;=Hilfstabelle!$C$2=AND('Personalkosten 1. Jahr'!G22&gt;=Hilfstabelle!$C$2),'Personalkosten 1. Jahr'!O22/('Personalkosten 1. Jahr'!G22-'Personalkosten 1. Jahr'!F22+1),0),IF('Personalkosten 1. Jahr'!E22&gt;0,'Personalkosten 1. Jahr'!O22/12,0))</f>
        <v>0</v>
      </c>
      <c r="D10" s="64">
        <f>IF('Personalkosten 1. Jahr'!F22&gt;0,IF('Personalkosten 1. Jahr'!F22&lt;=Hilfstabelle!$D$2=AND('Personalkosten 1. Jahr'!G22&gt;=Hilfstabelle!$D$2),'Personalkosten 1. Jahr'!O22/('Personalkosten 1. Jahr'!G22-'Personalkosten 1. Jahr'!F22+1),0),IF('Personalkosten 1. Jahr'!E22&gt;0,'Personalkosten 1. Jahr'!O22/12,0))</f>
        <v>0</v>
      </c>
      <c r="E10" s="64">
        <f>IF('Personalkosten 1. Jahr'!F22&gt;0,IF('Personalkosten 1. Jahr'!F22&lt;=Hilfstabelle!$E$2=AND('Personalkosten 1. Jahr'!G22&gt;=Hilfstabelle!$E$2),'Personalkosten 1. Jahr'!O22/('Personalkosten 1. Jahr'!G22-'Personalkosten 1. Jahr'!F22+1),0),IF('Personalkosten 1. Jahr'!E22&gt;0,'Personalkosten 1. Jahr'!O22/12,0))</f>
        <v>0</v>
      </c>
      <c r="F10" s="64">
        <f>IF('Personalkosten 1. Jahr'!F22&gt;0,IF('Personalkosten 1. Jahr'!F22&lt;=Hilfstabelle!$F$2=AND('Personalkosten 1. Jahr'!G22&gt;=Hilfstabelle!$F$2),'Personalkosten 1. Jahr'!O22/('Personalkosten 1. Jahr'!G22-'Personalkosten 1. Jahr'!F22+1),0),IF('Personalkosten 1. Jahr'!E22&gt;0,'Personalkosten 1. Jahr'!O22/12,0))</f>
        <v>0</v>
      </c>
      <c r="G10" s="64">
        <f>IF('Personalkosten 1. Jahr'!F22&gt;0,IF('Personalkosten 1. Jahr'!F22&lt;=Hilfstabelle!$G$2=AND('Personalkosten 1. Jahr'!G22&gt;=Hilfstabelle!$G$2),'Personalkosten 1. Jahr'!O22/('Personalkosten 1. Jahr'!G22-'Personalkosten 1. Jahr'!F22+1),0),IF('Personalkosten 1. Jahr'!E22&gt;0,'Personalkosten 1. Jahr'!O22/12,0))</f>
        <v>0</v>
      </c>
      <c r="H10" s="64">
        <f>IF('Personalkosten 1. Jahr'!F22&gt;0,IF('Personalkosten 1. Jahr'!F22&lt;=Hilfstabelle!$H$2=AND('Personalkosten 1. Jahr'!G22&gt;=Hilfstabelle!$H$2),'Personalkosten 1. Jahr'!O22/('Personalkosten 1. Jahr'!G22-'Personalkosten 1. Jahr'!F22+1),0),IF('Personalkosten 1. Jahr'!E22&gt;0,'Personalkosten 1. Jahr'!O22/12,0))</f>
        <v>0</v>
      </c>
      <c r="I10" s="64">
        <f>IF('Personalkosten 1. Jahr'!F22&gt;0,IF('Personalkosten 1. Jahr'!F22&lt;=Hilfstabelle!$I$2=AND('Personalkosten 1. Jahr'!G22&gt;=Hilfstabelle!$I$2),'Personalkosten 1. Jahr'!O22/('Personalkosten 1. Jahr'!G22-'Personalkosten 1. Jahr'!F22+1),0),IF('Personalkosten 1. Jahr'!E22&gt;0,'Personalkosten 1. Jahr'!O22/12,0))</f>
        <v>0</v>
      </c>
      <c r="J10" s="64">
        <f>IF('Personalkosten 1. Jahr'!F22&gt;0,IF('Personalkosten 1. Jahr'!F22&lt;=Hilfstabelle!$J$2=AND('Personalkosten 1. Jahr'!G22&gt;=Hilfstabelle!$J$2),'Personalkosten 1. Jahr'!O22/('Personalkosten 1. Jahr'!G22-'Personalkosten 1. Jahr'!F22+1),0),IF('Personalkosten 1. Jahr'!E22&gt;0,'Personalkosten 1. Jahr'!O22/12,0))</f>
        <v>0</v>
      </c>
      <c r="K10" s="64">
        <f>IF('Personalkosten 1. Jahr'!F22&gt;0,IF('Personalkosten 1. Jahr'!F22&lt;=Hilfstabelle!$K$2=AND('Personalkosten 1. Jahr'!G22&gt;=Hilfstabelle!$K$2),'Personalkosten 1. Jahr'!O22/('Personalkosten 1. Jahr'!G22-'Personalkosten 1. Jahr'!F22+1),0),IF('Personalkosten 1. Jahr'!E22&gt;0,'Personalkosten 1. Jahr'!O22/12,0))</f>
        <v>0</v>
      </c>
      <c r="L10" s="64">
        <f>IF('Personalkosten 1. Jahr'!F22&gt;0,IF('Personalkosten 1. Jahr'!F22&lt;=Hilfstabelle!$L$2=AND('Personalkosten 1. Jahr'!G22&gt;=Hilfstabelle!$L$2),'Personalkosten 1. Jahr'!O22/('Personalkosten 1. Jahr'!G22-'Personalkosten 1. Jahr'!F22+1),0),IF('Personalkosten 1. Jahr'!E22&gt;0,'Personalkosten 1. Jahr'!O22/12,0))</f>
        <v>0</v>
      </c>
      <c r="M10" s="64">
        <f>IF('Personalkosten 1. Jahr'!F22&gt;0,IF('Personalkosten 1. Jahr'!F22&lt;=Hilfstabelle!$M$2=AND('Personalkosten 1. Jahr'!G22&gt;=Hilfstabelle!$M$2),'Personalkosten 1. Jahr'!O22/('Personalkosten 1. Jahr'!G22-'Personalkosten 1. Jahr'!F22+1),0),IF('Personalkosten 1. Jahr'!E22&gt;0,'Personalkosten 1. Jahr'!O22/12,0))</f>
        <v>0</v>
      </c>
      <c r="N10" s="65">
        <f>SUM(B10:M10)</f>
        <v>0</v>
      </c>
      <c r="O10" s="37"/>
    </row>
    <row r="11" spans="1:15">
      <c r="A11" s="34">
        <v>9</v>
      </c>
      <c r="B11" s="64">
        <f>IF('Personalkosten 1. Jahr'!F23&gt;0,IF('Personalkosten 1. Jahr'!F23&lt;=Hilfstabelle!$B$2=AND('Personalkosten 1. Jahr'!G23&gt;=Hilfstabelle!$B$2),'Personalkosten 1. Jahr'!O23/('Personalkosten 1. Jahr'!G23-'Personalkosten 1. Jahr'!F23+1),0),IF('Personalkosten 1. Jahr'!E23&gt;0,'Personalkosten 1. Jahr'!O23/12,0))</f>
        <v>0</v>
      </c>
      <c r="C11" s="64">
        <f>IF('Personalkosten 1. Jahr'!F23&gt;0,IF('Personalkosten 1. Jahr'!F23&lt;=Hilfstabelle!$C$2=AND('Personalkosten 1. Jahr'!G23&gt;=Hilfstabelle!$C$2),'Personalkosten 1. Jahr'!O23/('Personalkosten 1. Jahr'!G23-'Personalkosten 1. Jahr'!F23+1),0),IF('Personalkosten 1. Jahr'!E23&gt;0,'Personalkosten 1. Jahr'!O23/12,0))</f>
        <v>0</v>
      </c>
      <c r="D11" s="64">
        <f>IF('Personalkosten 1. Jahr'!F23&gt;0,IF('Personalkosten 1. Jahr'!F23&lt;=Hilfstabelle!$D$2=AND('Personalkosten 1. Jahr'!G23&gt;=Hilfstabelle!$D$2),'Personalkosten 1. Jahr'!O23/('Personalkosten 1. Jahr'!G23-'Personalkosten 1. Jahr'!F23+1),0),IF('Personalkosten 1. Jahr'!E23&gt;0,'Personalkosten 1. Jahr'!O23/12,0))</f>
        <v>0</v>
      </c>
      <c r="E11" s="64">
        <f>IF('Personalkosten 1. Jahr'!F23&gt;0,IF('Personalkosten 1. Jahr'!F23&lt;=Hilfstabelle!$E$2=AND('Personalkosten 1. Jahr'!G23&gt;=Hilfstabelle!$E$2),'Personalkosten 1. Jahr'!O23/('Personalkosten 1. Jahr'!G23-'Personalkosten 1. Jahr'!F23+1),0),IF('Personalkosten 1. Jahr'!E23&gt;0,'Personalkosten 1. Jahr'!O23/12,0))</f>
        <v>0</v>
      </c>
      <c r="F11" s="64">
        <f>IF('Personalkosten 1. Jahr'!F23&gt;0,IF('Personalkosten 1. Jahr'!F23&lt;=Hilfstabelle!$F$2=AND('Personalkosten 1. Jahr'!G23&gt;=Hilfstabelle!$F$2),'Personalkosten 1. Jahr'!O23/('Personalkosten 1. Jahr'!G23-'Personalkosten 1. Jahr'!F23+1),0),IF('Personalkosten 1. Jahr'!E23&gt;0,'Personalkosten 1. Jahr'!O23/12,0))</f>
        <v>0</v>
      </c>
      <c r="G11" s="64">
        <f>IF('Personalkosten 1. Jahr'!F23&gt;0,IF('Personalkosten 1. Jahr'!F23&lt;=Hilfstabelle!$G$2=AND('Personalkosten 1. Jahr'!G23&gt;=Hilfstabelle!$G$2),'Personalkosten 1. Jahr'!O23/('Personalkosten 1. Jahr'!G23-'Personalkosten 1. Jahr'!F23+1),0),IF('Personalkosten 1. Jahr'!E23&gt;0,'Personalkosten 1. Jahr'!O23/12,0))</f>
        <v>0</v>
      </c>
      <c r="H11" s="64">
        <f>IF('Personalkosten 1. Jahr'!F23&gt;0,IF('Personalkosten 1. Jahr'!F23&lt;=Hilfstabelle!$H$2=AND('Personalkosten 1. Jahr'!G23&gt;=Hilfstabelle!$H$2),'Personalkosten 1. Jahr'!O23/('Personalkosten 1. Jahr'!G23-'Personalkosten 1. Jahr'!F23+1),0),IF('Personalkosten 1. Jahr'!E23&gt;0,'Personalkosten 1. Jahr'!O23/12,0))</f>
        <v>0</v>
      </c>
      <c r="I11" s="64">
        <f>IF('Personalkosten 1. Jahr'!F23&gt;0,IF('Personalkosten 1. Jahr'!F23&lt;=Hilfstabelle!$I$2=AND('Personalkosten 1. Jahr'!G23&gt;=Hilfstabelle!$I$2),'Personalkosten 1. Jahr'!O23/('Personalkosten 1. Jahr'!G23-'Personalkosten 1. Jahr'!F23+1),0),IF('Personalkosten 1. Jahr'!E23&gt;0,'Personalkosten 1. Jahr'!O23/12,0))</f>
        <v>0</v>
      </c>
      <c r="J11" s="64">
        <f>IF('Personalkosten 1. Jahr'!F23&gt;0,IF('Personalkosten 1. Jahr'!F23&lt;=Hilfstabelle!$J$2=AND('Personalkosten 1. Jahr'!G23&gt;=Hilfstabelle!$J$2),'Personalkosten 1. Jahr'!O23/('Personalkosten 1. Jahr'!G23-'Personalkosten 1. Jahr'!F23+1),0),IF('Personalkosten 1. Jahr'!E23&gt;0,'Personalkosten 1. Jahr'!O23/12,0))</f>
        <v>0</v>
      </c>
      <c r="K11" s="64">
        <f>IF('Personalkosten 1. Jahr'!F23&gt;0,IF('Personalkosten 1. Jahr'!F23&lt;=Hilfstabelle!$K$2=AND('Personalkosten 1. Jahr'!G23&gt;=Hilfstabelle!$K$2),'Personalkosten 1. Jahr'!O23/('Personalkosten 1. Jahr'!G23-'Personalkosten 1. Jahr'!F23+1),0),IF('Personalkosten 1. Jahr'!E23&gt;0,'Personalkosten 1. Jahr'!O23/12,0))</f>
        <v>0</v>
      </c>
      <c r="L11" s="64">
        <f>IF('Personalkosten 1. Jahr'!F23&gt;0,IF('Personalkosten 1. Jahr'!F23&lt;=Hilfstabelle!$L$2=AND('Personalkosten 1. Jahr'!G23&gt;=Hilfstabelle!$L$2),'Personalkosten 1. Jahr'!O23/('Personalkosten 1. Jahr'!G23-'Personalkosten 1. Jahr'!F23+1),0),IF('Personalkosten 1. Jahr'!E23&gt;0,'Personalkosten 1. Jahr'!O23/12,0))</f>
        <v>0</v>
      </c>
      <c r="M11" s="64">
        <f>IF('Personalkosten 1. Jahr'!F23&gt;0,IF('Personalkosten 1. Jahr'!F23&lt;=Hilfstabelle!$M$2=AND('Personalkosten 1. Jahr'!G23&gt;=Hilfstabelle!$M$2),'Personalkosten 1. Jahr'!O23/('Personalkosten 1. Jahr'!G23-'Personalkosten 1. Jahr'!F23+1),0),IF('Personalkosten 1. Jahr'!E23&gt;0,'Personalkosten 1. Jahr'!O23/12,0))</f>
        <v>0</v>
      </c>
      <c r="N11" s="65">
        <f t="shared" ref="N11:N20" si="1">SUM(B11:M11)</f>
        <v>0</v>
      </c>
      <c r="O11" s="37"/>
    </row>
    <row r="12" spans="1:15">
      <c r="A12" s="34">
        <v>10</v>
      </c>
      <c r="B12" s="64">
        <f>IF('Personalkosten 1. Jahr'!F24&gt;0,IF('Personalkosten 1. Jahr'!F24&lt;=Hilfstabelle!$B$2=AND('Personalkosten 1. Jahr'!G24&gt;=Hilfstabelle!$B$2),'Personalkosten 1. Jahr'!O24/('Personalkosten 1. Jahr'!G24-'Personalkosten 1. Jahr'!F24+1),0),IF('Personalkosten 1. Jahr'!E24&gt;0,'Personalkosten 1. Jahr'!O24/12,0))</f>
        <v>0</v>
      </c>
      <c r="C12" s="64">
        <f>IF('Personalkosten 1. Jahr'!F24&gt;0,IF('Personalkosten 1. Jahr'!F24&lt;=Hilfstabelle!$C$2=AND('Personalkosten 1. Jahr'!G24&gt;=Hilfstabelle!$C$2),'Personalkosten 1. Jahr'!O24/('Personalkosten 1. Jahr'!G24-'Personalkosten 1. Jahr'!F24+1),0),IF('Personalkosten 1. Jahr'!E24&gt;0,'Personalkosten 1. Jahr'!O24/12,0))</f>
        <v>0</v>
      </c>
      <c r="D12" s="64">
        <f>IF('Personalkosten 1. Jahr'!F24&gt;0,IF('Personalkosten 1. Jahr'!F24&lt;=Hilfstabelle!$D$2=AND('Personalkosten 1. Jahr'!G24&gt;=Hilfstabelle!$D$2),'Personalkosten 1. Jahr'!O24/('Personalkosten 1. Jahr'!G24-'Personalkosten 1. Jahr'!F24+1),0),IF('Personalkosten 1. Jahr'!E24&gt;0,'Personalkosten 1. Jahr'!O24/12,0))</f>
        <v>0</v>
      </c>
      <c r="E12" s="64">
        <f>IF('Personalkosten 1. Jahr'!F24&gt;0,IF('Personalkosten 1. Jahr'!F24&lt;=Hilfstabelle!$E$2=AND('Personalkosten 1. Jahr'!G24&gt;=Hilfstabelle!$E$2),'Personalkosten 1. Jahr'!O24/('Personalkosten 1. Jahr'!G24-'Personalkosten 1. Jahr'!F24+1),0),IF('Personalkosten 1. Jahr'!E24&gt;0,'Personalkosten 1. Jahr'!O24/12,0))</f>
        <v>0</v>
      </c>
      <c r="F12" s="64">
        <f>IF('Personalkosten 1. Jahr'!F24&gt;0,IF('Personalkosten 1. Jahr'!F24&lt;=Hilfstabelle!$F$2=AND('Personalkosten 1. Jahr'!G24&gt;=Hilfstabelle!$F$2),'Personalkosten 1. Jahr'!O24/('Personalkosten 1. Jahr'!G24-'Personalkosten 1. Jahr'!F24+1),0),IF('Personalkosten 1. Jahr'!E24&gt;0,'Personalkosten 1. Jahr'!O24/12,0))</f>
        <v>0</v>
      </c>
      <c r="G12" s="64">
        <f>IF('Personalkosten 1. Jahr'!F24&gt;0,IF('Personalkosten 1. Jahr'!F24&lt;=Hilfstabelle!$G$2=AND('Personalkosten 1. Jahr'!G24&gt;=Hilfstabelle!$G$2),'Personalkosten 1. Jahr'!O24/('Personalkosten 1. Jahr'!G24-'Personalkosten 1. Jahr'!F24+1),0),IF('Personalkosten 1. Jahr'!E24&gt;0,'Personalkosten 1. Jahr'!O24/12,0))</f>
        <v>0</v>
      </c>
      <c r="H12" s="64">
        <f>IF('Personalkosten 1. Jahr'!F24&gt;0,IF('Personalkosten 1. Jahr'!F24&lt;=Hilfstabelle!$H$2=AND('Personalkosten 1. Jahr'!G24&gt;=Hilfstabelle!$H$2),'Personalkosten 1. Jahr'!O24/('Personalkosten 1. Jahr'!G24-'Personalkosten 1. Jahr'!F24+1),0),IF('Personalkosten 1. Jahr'!E24&gt;0,'Personalkosten 1. Jahr'!O24/12,0))</f>
        <v>0</v>
      </c>
      <c r="I12" s="64">
        <f>IF('Personalkosten 1. Jahr'!F24&gt;0,IF('Personalkosten 1. Jahr'!F24&lt;=Hilfstabelle!$I$2=AND('Personalkosten 1. Jahr'!G24&gt;=Hilfstabelle!$I$2),'Personalkosten 1. Jahr'!O24/('Personalkosten 1. Jahr'!G24-'Personalkosten 1. Jahr'!F24+1),0),IF('Personalkosten 1. Jahr'!E24&gt;0,'Personalkosten 1. Jahr'!O24/12,0))</f>
        <v>0</v>
      </c>
      <c r="J12" s="64">
        <f>IF('Personalkosten 1. Jahr'!F24&gt;0,IF('Personalkosten 1. Jahr'!F24&lt;=Hilfstabelle!$J$2=AND('Personalkosten 1. Jahr'!G24&gt;=Hilfstabelle!$J$2),'Personalkosten 1. Jahr'!O24/('Personalkosten 1. Jahr'!G24-'Personalkosten 1. Jahr'!F24+1),0),IF('Personalkosten 1. Jahr'!E24&gt;0,'Personalkosten 1. Jahr'!O24/12,0))</f>
        <v>0</v>
      </c>
      <c r="K12" s="64">
        <f>IF('Personalkosten 1. Jahr'!F24&gt;0,IF('Personalkosten 1. Jahr'!F24&lt;=Hilfstabelle!$K$2=AND('Personalkosten 1. Jahr'!G24&gt;=Hilfstabelle!$K$2),'Personalkosten 1. Jahr'!O24/('Personalkosten 1. Jahr'!G24-'Personalkosten 1. Jahr'!F24+1),0),IF('Personalkosten 1. Jahr'!E24&gt;0,'Personalkosten 1. Jahr'!O24/12,0))</f>
        <v>0</v>
      </c>
      <c r="L12" s="64">
        <f>IF('Personalkosten 1. Jahr'!F24&gt;0,IF('Personalkosten 1. Jahr'!F24&lt;=Hilfstabelle!$L$2=AND('Personalkosten 1. Jahr'!G24&gt;=Hilfstabelle!$L$2),'Personalkosten 1. Jahr'!O24/('Personalkosten 1. Jahr'!G24-'Personalkosten 1. Jahr'!F24+1),0),IF('Personalkosten 1. Jahr'!E24&gt;0,'Personalkosten 1. Jahr'!O24/12,0))</f>
        <v>0</v>
      </c>
      <c r="M12" s="64">
        <f>IF('Personalkosten 1. Jahr'!F24&gt;0,IF('Personalkosten 1. Jahr'!F24&lt;=Hilfstabelle!$M$2=AND('Personalkosten 1. Jahr'!G24&gt;=Hilfstabelle!$M$2),'Personalkosten 1. Jahr'!O24/('Personalkosten 1. Jahr'!G24-'Personalkosten 1. Jahr'!F24+1),0),IF('Personalkosten 1. Jahr'!E24&gt;0,'Personalkosten 1. Jahr'!O24/12,0))</f>
        <v>0</v>
      </c>
      <c r="N12" s="65">
        <f t="shared" si="1"/>
        <v>0</v>
      </c>
      <c r="O12" s="37"/>
    </row>
    <row r="13" spans="1:15">
      <c r="A13" s="34">
        <v>11</v>
      </c>
      <c r="B13" s="64">
        <f>IF('Personalkosten 1. Jahr'!F25&gt;0,IF('Personalkosten 1. Jahr'!F25&lt;=Hilfstabelle!$B$2=AND('Personalkosten 1. Jahr'!G25&gt;=Hilfstabelle!$B$2),'Personalkosten 1. Jahr'!O25/('Personalkosten 1. Jahr'!G25-'Personalkosten 1. Jahr'!F25+1),0),IF('Personalkosten 1. Jahr'!E25&gt;0,'Personalkosten 1. Jahr'!O25/12,0))</f>
        <v>0</v>
      </c>
      <c r="C13" s="64">
        <f>IF('Personalkosten 1. Jahr'!F25&gt;0,IF('Personalkosten 1. Jahr'!F25&lt;=Hilfstabelle!$C$2=AND('Personalkosten 1. Jahr'!G25&gt;=Hilfstabelle!$C$2),'Personalkosten 1. Jahr'!O25/('Personalkosten 1. Jahr'!G25-'Personalkosten 1. Jahr'!F25+1),0),IF('Personalkosten 1. Jahr'!E25&gt;0,'Personalkosten 1. Jahr'!O25/12,0))</f>
        <v>0</v>
      </c>
      <c r="D13" s="64">
        <f>IF('Personalkosten 1. Jahr'!F25&gt;0,IF('Personalkosten 1. Jahr'!F25&lt;=Hilfstabelle!$D$2=AND('Personalkosten 1. Jahr'!G25&gt;=Hilfstabelle!$D$2),'Personalkosten 1. Jahr'!O25/('Personalkosten 1. Jahr'!G25-'Personalkosten 1. Jahr'!F25+1),0),IF('Personalkosten 1. Jahr'!E25&gt;0,'Personalkosten 1. Jahr'!O25/12,0))</f>
        <v>0</v>
      </c>
      <c r="E13" s="64">
        <f>IF('Personalkosten 1. Jahr'!F25&gt;0,IF('Personalkosten 1. Jahr'!F25&lt;=Hilfstabelle!$E$2=AND('Personalkosten 1. Jahr'!G25&gt;=Hilfstabelle!$E$2),'Personalkosten 1. Jahr'!O25/('Personalkosten 1. Jahr'!G25-'Personalkosten 1. Jahr'!F25+1),0),IF('Personalkosten 1. Jahr'!E25&gt;0,'Personalkosten 1. Jahr'!O25/12,0))</f>
        <v>0</v>
      </c>
      <c r="F13" s="64">
        <f>IF('Personalkosten 1. Jahr'!F25&gt;0,IF('Personalkosten 1. Jahr'!F25&lt;=Hilfstabelle!$F$2=AND('Personalkosten 1. Jahr'!G25&gt;=Hilfstabelle!$F$2),'Personalkosten 1. Jahr'!O25/('Personalkosten 1. Jahr'!G25-'Personalkosten 1. Jahr'!F25+1),0),IF('Personalkosten 1. Jahr'!E25&gt;0,'Personalkosten 1. Jahr'!O25/12,0))</f>
        <v>0</v>
      </c>
      <c r="G13" s="64">
        <f>IF('Personalkosten 1. Jahr'!F25&gt;0,IF('Personalkosten 1. Jahr'!F25&lt;=Hilfstabelle!$G$2=AND('Personalkosten 1. Jahr'!G25&gt;=Hilfstabelle!$G$2),'Personalkosten 1. Jahr'!O25/('Personalkosten 1. Jahr'!G25-'Personalkosten 1. Jahr'!F25+1),0),IF('Personalkosten 1. Jahr'!E25&gt;0,'Personalkosten 1. Jahr'!O25/12,0))</f>
        <v>0</v>
      </c>
      <c r="H13" s="64">
        <f>IF('Personalkosten 1. Jahr'!F25&gt;0,IF('Personalkosten 1. Jahr'!F25&lt;=Hilfstabelle!$H$2=AND('Personalkosten 1. Jahr'!G25&gt;=Hilfstabelle!$H$2),'Personalkosten 1. Jahr'!O25/('Personalkosten 1. Jahr'!G25-'Personalkosten 1. Jahr'!F25+1),0),IF('Personalkosten 1. Jahr'!E25&gt;0,'Personalkosten 1. Jahr'!O25/12,0))</f>
        <v>0</v>
      </c>
      <c r="I13" s="64">
        <f>IF('Personalkosten 1. Jahr'!F25&gt;0,IF('Personalkosten 1. Jahr'!F25&lt;=Hilfstabelle!$I$2=AND('Personalkosten 1. Jahr'!G25&gt;=Hilfstabelle!$I$2),'Personalkosten 1. Jahr'!O25/('Personalkosten 1. Jahr'!G25-'Personalkosten 1. Jahr'!F25+1),0),IF('Personalkosten 1. Jahr'!E25&gt;0,'Personalkosten 1. Jahr'!O25/12,0))</f>
        <v>0</v>
      </c>
      <c r="J13" s="64">
        <f>IF('Personalkosten 1. Jahr'!F25&gt;0,IF('Personalkosten 1. Jahr'!F25&lt;=Hilfstabelle!$J$2=AND('Personalkosten 1. Jahr'!G25&gt;=Hilfstabelle!$J$2),'Personalkosten 1. Jahr'!O25/('Personalkosten 1. Jahr'!G25-'Personalkosten 1. Jahr'!F25+1),0),IF('Personalkosten 1. Jahr'!E25&gt;0,'Personalkosten 1. Jahr'!O25/12,0))</f>
        <v>0</v>
      </c>
      <c r="K13" s="64">
        <f>IF('Personalkosten 1. Jahr'!F25&gt;0,IF('Personalkosten 1. Jahr'!F25&lt;=Hilfstabelle!$K$2=AND('Personalkosten 1. Jahr'!G25&gt;=Hilfstabelle!$K$2),'Personalkosten 1. Jahr'!O25/('Personalkosten 1. Jahr'!G25-'Personalkosten 1. Jahr'!F25+1),0),IF('Personalkosten 1. Jahr'!E25&gt;0,'Personalkosten 1. Jahr'!O25/12,0))</f>
        <v>0</v>
      </c>
      <c r="L13" s="64">
        <f>IF('Personalkosten 1. Jahr'!F25&gt;0,IF('Personalkosten 1. Jahr'!F25&lt;=Hilfstabelle!$L$2=AND('Personalkosten 1. Jahr'!G25&gt;=Hilfstabelle!$L$2),'Personalkosten 1. Jahr'!O25/('Personalkosten 1. Jahr'!G25-'Personalkosten 1. Jahr'!F25+1),0),IF('Personalkosten 1. Jahr'!E25&gt;0,'Personalkosten 1. Jahr'!O25/12,0))</f>
        <v>0</v>
      </c>
      <c r="M13" s="64">
        <f>IF('Personalkosten 1. Jahr'!F25&gt;0,IF('Personalkosten 1. Jahr'!F25&lt;=Hilfstabelle!$M$2=AND('Personalkosten 1. Jahr'!G25&gt;=Hilfstabelle!$M$2),'Personalkosten 1. Jahr'!O25/('Personalkosten 1. Jahr'!G25-'Personalkosten 1. Jahr'!F25+1),0),IF('Personalkosten 1. Jahr'!E25&gt;0,'Personalkosten 1. Jahr'!O25/12,0))</f>
        <v>0</v>
      </c>
      <c r="N13" s="65">
        <f t="shared" si="1"/>
        <v>0</v>
      </c>
      <c r="O13" s="37"/>
    </row>
    <row r="14" spans="1:15">
      <c r="A14" s="34">
        <v>12</v>
      </c>
      <c r="B14" s="64">
        <f>IF('Personalkosten 1. Jahr'!F26&gt;0,IF('Personalkosten 1. Jahr'!F26&lt;=Hilfstabelle!$B$2=AND('Personalkosten 1. Jahr'!G26&gt;=Hilfstabelle!$B$2),'Personalkosten 1. Jahr'!O26/('Personalkosten 1. Jahr'!G26-'Personalkosten 1. Jahr'!F26+1),0),IF('Personalkosten 1. Jahr'!E26&gt;0,'Personalkosten 1. Jahr'!O26/12,0))</f>
        <v>0</v>
      </c>
      <c r="C14" s="64">
        <f>IF('Personalkosten 1. Jahr'!F26&gt;0,IF('Personalkosten 1. Jahr'!F26&lt;=Hilfstabelle!$C$2=AND('Personalkosten 1. Jahr'!G26&gt;=Hilfstabelle!$C$2),'Personalkosten 1. Jahr'!O26/('Personalkosten 1. Jahr'!G26-'Personalkosten 1. Jahr'!F26+1),0),IF('Personalkosten 1. Jahr'!E26&gt;0,'Personalkosten 1. Jahr'!O26/12,0))</f>
        <v>0</v>
      </c>
      <c r="D14" s="64">
        <f>IF('Personalkosten 1. Jahr'!F26&gt;0,IF('Personalkosten 1. Jahr'!F26&lt;=Hilfstabelle!$D$2=AND('Personalkosten 1. Jahr'!G26&gt;=Hilfstabelle!$D$2),'Personalkosten 1. Jahr'!O26/('Personalkosten 1. Jahr'!G26-'Personalkosten 1. Jahr'!F26+1),0),IF('Personalkosten 1. Jahr'!E26&gt;0,'Personalkosten 1. Jahr'!O26/12,0))</f>
        <v>0</v>
      </c>
      <c r="E14" s="64">
        <f>IF('Personalkosten 1. Jahr'!F26&gt;0,IF('Personalkosten 1. Jahr'!F26&lt;=Hilfstabelle!$E$2=AND('Personalkosten 1. Jahr'!G26&gt;=Hilfstabelle!$E$2),'Personalkosten 1. Jahr'!O26/('Personalkosten 1. Jahr'!G26-'Personalkosten 1. Jahr'!F26+1),0),IF('Personalkosten 1. Jahr'!E26&gt;0,'Personalkosten 1. Jahr'!O26/12,0))</f>
        <v>0</v>
      </c>
      <c r="F14" s="64">
        <f>IF('Personalkosten 1. Jahr'!F26&gt;0,IF('Personalkosten 1. Jahr'!F26&lt;=Hilfstabelle!$F$2=AND('Personalkosten 1. Jahr'!G26&gt;=Hilfstabelle!$F$2),'Personalkosten 1. Jahr'!O26/('Personalkosten 1. Jahr'!G26-'Personalkosten 1. Jahr'!F26+1),0),IF('Personalkosten 1. Jahr'!E26&gt;0,'Personalkosten 1. Jahr'!O26/12,0))</f>
        <v>0</v>
      </c>
      <c r="G14" s="64">
        <f>IF('Personalkosten 1. Jahr'!F26&gt;0,IF('Personalkosten 1. Jahr'!F26&lt;=Hilfstabelle!$G$2=AND('Personalkosten 1. Jahr'!G26&gt;=Hilfstabelle!$G$2),'Personalkosten 1. Jahr'!O26/('Personalkosten 1. Jahr'!G26-'Personalkosten 1. Jahr'!F26+1),0),IF('Personalkosten 1. Jahr'!E26&gt;0,'Personalkosten 1. Jahr'!O26/12,0))</f>
        <v>0</v>
      </c>
      <c r="H14" s="64">
        <f>IF('Personalkosten 1. Jahr'!F26&gt;0,IF('Personalkosten 1. Jahr'!F26&lt;=Hilfstabelle!$H$2=AND('Personalkosten 1. Jahr'!G26&gt;=Hilfstabelle!$H$2),'Personalkosten 1. Jahr'!O26/('Personalkosten 1. Jahr'!G26-'Personalkosten 1. Jahr'!F26+1),0),IF('Personalkosten 1. Jahr'!E26&gt;0,'Personalkosten 1. Jahr'!O26/12,0))</f>
        <v>0</v>
      </c>
      <c r="I14" s="64">
        <f>IF('Personalkosten 1. Jahr'!F26&gt;0,IF('Personalkosten 1. Jahr'!F26&lt;=Hilfstabelle!$I$2=AND('Personalkosten 1. Jahr'!G26&gt;=Hilfstabelle!$I$2),'Personalkosten 1. Jahr'!O26/('Personalkosten 1. Jahr'!G26-'Personalkosten 1. Jahr'!F26+1),0),IF('Personalkosten 1. Jahr'!E26&gt;0,'Personalkosten 1. Jahr'!O26/12,0))</f>
        <v>0</v>
      </c>
      <c r="J14" s="64">
        <f>IF('Personalkosten 1. Jahr'!F26&gt;0,IF('Personalkosten 1. Jahr'!F26&lt;=Hilfstabelle!$J$2=AND('Personalkosten 1. Jahr'!G26&gt;=Hilfstabelle!$J$2),'Personalkosten 1. Jahr'!O26/('Personalkosten 1. Jahr'!G26-'Personalkosten 1. Jahr'!F26+1),0),IF('Personalkosten 1. Jahr'!E26&gt;0,'Personalkosten 1. Jahr'!O26/12,0))</f>
        <v>0</v>
      </c>
      <c r="K14" s="64">
        <f>IF('Personalkosten 1. Jahr'!F26&gt;0,IF('Personalkosten 1. Jahr'!F26&lt;=Hilfstabelle!$K$2=AND('Personalkosten 1. Jahr'!G26&gt;=Hilfstabelle!$K$2),'Personalkosten 1. Jahr'!O26/('Personalkosten 1. Jahr'!G26-'Personalkosten 1. Jahr'!F26+1),0),IF('Personalkosten 1. Jahr'!E26&gt;0,'Personalkosten 1. Jahr'!O26/12,0))</f>
        <v>0</v>
      </c>
      <c r="L14" s="64">
        <f>IF('Personalkosten 1. Jahr'!F26&gt;0,IF('Personalkosten 1. Jahr'!F26&lt;=Hilfstabelle!$L$2=AND('Personalkosten 1. Jahr'!G26&gt;=Hilfstabelle!$L$2),'Personalkosten 1. Jahr'!O26/('Personalkosten 1. Jahr'!G26-'Personalkosten 1. Jahr'!F26+1),0),IF('Personalkosten 1. Jahr'!E26&gt;0,'Personalkosten 1. Jahr'!O26/12,0))</f>
        <v>0</v>
      </c>
      <c r="M14" s="64">
        <f>IF('Personalkosten 1. Jahr'!F26&gt;0,IF('Personalkosten 1. Jahr'!F26&lt;=Hilfstabelle!$M$2=AND('Personalkosten 1. Jahr'!G26&gt;=Hilfstabelle!$M$2),'Personalkosten 1. Jahr'!O26/('Personalkosten 1. Jahr'!G26-'Personalkosten 1. Jahr'!F26+1),0),IF('Personalkosten 1. Jahr'!E26&gt;0,'Personalkosten 1. Jahr'!O26/12,0))</f>
        <v>0</v>
      </c>
      <c r="N14" s="65">
        <f t="shared" si="1"/>
        <v>0</v>
      </c>
      <c r="O14" s="37"/>
    </row>
    <row r="15" spans="1:15">
      <c r="A15" s="34">
        <v>13</v>
      </c>
      <c r="B15" s="64">
        <f>IF('Personalkosten 1. Jahr'!F27&gt;0,IF('Personalkosten 1. Jahr'!F27&lt;=Hilfstabelle!$B$2=AND('Personalkosten 1. Jahr'!G27&gt;=Hilfstabelle!$B$2),'Personalkosten 1. Jahr'!O27/('Personalkosten 1. Jahr'!G27-'Personalkosten 1. Jahr'!F27+1),0),IF('Personalkosten 1. Jahr'!E27&gt;0,'Personalkosten 1. Jahr'!O27/12,0))</f>
        <v>0</v>
      </c>
      <c r="C15" s="64">
        <f>IF('Personalkosten 1. Jahr'!F27&gt;0,IF('Personalkosten 1. Jahr'!F27&lt;=Hilfstabelle!$C$2=AND('Personalkosten 1. Jahr'!G27&gt;=Hilfstabelle!$C$2),'Personalkosten 1. Jahr'!O27/('Personalkosten 1. Jahr'!G27-'Personalkosten 1. Jahr'!F27+1),0),IF('Personalkosten 1. Jahr'!E27&gt;0,'Personalkosten 1. Jahr'!O27/12,0))</f>
        <v>0</v>
      </c>
      <c r="D15" s="64">
        <f>IF('Personalkosten 1. Jahr'!F27&gt;0,IF('Personalkosten 1. Jahr'!F27&lt;=Hilfstabelle!$D$2=AND('Personalkosten 1. Jahr'!G27&gt;=Hilfstabelle!$D$2),'Personalkosten 1. Jahr'!O27/('Personalkosten 1. Jahr'!G27-'Personalkosten 1. Jahr'!F27+1),0),IF('Personalkosten 1. Jahr'!E27&gt;0,'Personalkosten 1. Jahr'!O27/12,0))</f>
        <v>0</v>
      </c>
      <c r="E15" s="64">
        <f>IF('Personalkosten 1. Jahr'!F27&gt;0,IF('Personalkosten 1. Jahr'!F27&lt;=Hilfstabelle!$E$2=AND('Personalkosten 1. Jahr'!G27&gt;=Hilfstabelle!$E$2),'Personalkosten 1. Jahr'!O27/('Personalkosten 1. Jahr'!G27-'Personalkosten 1. Jahr'!F27+1),0),IF('Personalkosten 1. Jahr'!E27&gt;0,'Personalkosten 1. Jahr'!O27/12,0))</f>
        <v>0</v>
      </c>
      <c r="F15" s="64">
        <f>IF('Personalkosten 1. Jahr'!F27&gt;0,IF('Personalkosten 1. Jahr'!F27&lt;=Hilfstabelle!$F$2=AND('Personalkosten 1. Jahr'!G27&gt;=Hilfstabelle!$F$2),'Personalkosten 1. Jahr'!O27/('Personalkosten 1. Jahr'!G27-'Personalkosten 1. Jahr'!F27+1),0),IF('Personalkosten 1. Jahr'!E27&gt;0,'Personalkosten 1. Jahr'!O27/12,0))</f>
        <v>0</v>
      </c>
      <c r="G15" s="64">
        <f>IF('Personalkosten 1. Jahr'!F27&gt;0,IF('Personalkosten 1. Jahr'!F27&lt;=Hilfstabelle!$G$2=AND('Personalkosten 1. Jahr'!G27&gt;=Hilfstabelle!$G$2),'Personalkosten 1. Jahr'!O27/('Personalkosten 1. Jahr'!G27-'Personalkosten 1. Jahr'!F27+1),0),IF('Personalkosten 1. Jahr'!E27&gt;0,'Personalkosten 1. Jahr'!O27/12,0))</f>
        <v>0</v>
      </c>
      <c r="H15" s="64">
        <f>IF('Personalkosten 1. Jahr'!F27&gt;0,IF('Personalkosten 1. Jahr'!F27&lt;=Hilfstabelle!$H$2=AND('Personalkosten 1. Jahr'!G27&gt;=Hilfstabelle!$H$2),'Personalkosten 1. Jahr'!O27/('Personalkosten 1. Jahr'!G27-'Personalkosten 1. Jahr'!F27+1),0),IF('Personalkosten 1. Jahr'!E27&gt;0,'Personalkosten 1. Jahr'!O27/12,0))</f>
        <v>0</v>
      </c>
      <c r="I15" s="64">
        <f>IF('Personalkosten 1. Jahr'!F27&gt;0,IF('Personalkosten 1. Jahr'!F27&lt;=Hilfstabelle!$I$2=AND('Personalkosten 1. Jahr'!G27&gt;=Hilfstabelle!$I$2),'Personalkosten 1. Jahr'!O27/('Personalkosten 1. Jahr'!G27-'Personalkosten 1. Jahr'!F27+1),0),IF('Personalkosten 1. Jahr'!E27&gt;0,'Personalkosten 1. Jahr'!O27/12,0))</f>
        <v>0</v>
      </c>
      <c r="J15" s="64">
        <f>IF('Personalkosten 1. Jahr'!F27&gt;0,IF('Personalkosten 1. Jahr'!F27&lt;=Hilfstabelle!$J$2=AND('Personalkosten 1. Jahr'!G27&gt;=Hilfstabelle!$J$2),'Personalkosten 1. Jahr'!O27/('Personalkosten 1. Jahr'!G27-'Personalkosten 1. Jahr'!F27+1),0),IF('Personalkosten 1. Jahr'!E27&gt;0,'Personalkosten 1. Jahr'!O27/12,0))</f>
        <v>0</v>
      </c>
      <c r="K15" s="64">
        <f>IF('Personalkosten 1. Jahr'!F27&gt;0,IF('Personalkosten 1. Jahr'!F27&lt;=Hilfstabelle!$K$2=AND('Personalkosten 1. Jahr'!G27&gt;=Hilfstabelle!$K$2),'Personalkosten 1. Jahr'!O27/('Personalkosten 1. Jahr'!G27-'Personalkosten 1. Jahr'!F27+1),0),IF('Personalkosten 1. Jahr'!E27&gt;0,'Personalkosten 1. Jahr'!O27/12,0))</f>
        <v>0</v>
      </c>
      <c r="L15" s="64">
        <f>IF('Personalkosten 1. Jahr'!F27&gt;0,IF('Personalkosten 1. Jahr'!F27&lt;=Hilfstabelle!$L$2=AND('Personalkosten 1. Jahr'!G27&gt;=Hilfstabelle!$L$2),'Personalkosten 1. Jahr'!O27/('Personalkosten 1. Jahr'!G27-'Personalkosten 1. Jahr'!F27+1),0),IF('Personalkosten 1. Jahr'!E27&gt;0,'Personalkosten 1. Jahr'!O27/12,0))</f>
        <v>0</v>
      </c>
      <c r="M15" s="64">
        <f>IF('Personalkosten 1. Jahr'!F27&gt;0,IF('Personalkosten 1. Jahr'!F27&lt;=Hilfstabelle!$M$2=AND('Personalkosten 1. Jahr'!G27&gt;=Hilfstabelle!$M$2),'Personalkosten 1. Jahr'!O27/('Personalkosten 1. Jahr'!G27-'Personalkosten 1. Jahr'!F27+1),0),IF('Personalkosten 1. Jahr'!E27&gt;0,'Personalkosten 1. Jahr'!O27/12,0))</f>
        <v>0</v>
      </c>
      <c r="N15" s="65">
        <f t="shared" si="1"/>
        <v>0</v>
      </c>
      <c r="O15" s="37"/>
    </row>
    <row r="16" spans="1:15">
      <c r="A16" s="34">
        <v>14</v>
      </c>
      <c r="B16" s="64">
        <f>IF('Personalkosten 1. Jahr'!F28&gt;0,IF('Personalkosten 1. Jahr'!F28&lt;=Hilfstabelle!$B$2=AND('Personalkosten 1. Jahr'!G28&gt;=Hilfstabelle!$B$2),'Personalkosten 1. Jahr'!O28/('Personalkosten 1. Jahr'!G28-'Personalkosten 1. Jahr'!F28+1),0),IF('Personalkosten 1. Jahr'!E28&gt;0,'Personalkosten 1. Jahr'!O28/12,0))</f>
        <v>0</v>
      </c>
      <c r="C16" s="64">
        <f>IF('Personalkosten 1. Jahr'!F28&gt;0,IF('Personalkosten 1. Jahr'!F28&lt;=Hilfstabelle!$C$2=AND('Personalkosten 1. Jahr'!G28&gt;=Hilfstabelle!$C$2),'Personalkosten 1. Jahr'!O28/('Personalkosten 1. Jahr'!G28-'Personalkosten 1. Jahr'!F28+1),0),IF('Personalkosten 1. Jahr'!E28&gt;0,'Personalkosten 1. Jahr'!O28/12,0))</f>
        <v>0</v>
      </c>
      <c r="D16" s="64">
        <f>IF('Personalkosten 1. Jahr'!F28&gt;0,IF('Personalkosten 1. Jahr'!F28&lt;=Hilfstabelle!$D$2=AND('Personalkosten 1. Jahr'!G28&gt;=Hilfstabelle!$D$2),'Personalkosten 1. Jahr'!O28/('Personalkosten 1. Jahr'!G28-'Personalkosten 1. Jahr'!F28+1),0),IF('Personalkosten 1. Jahr'!E28&gt;0,'Personalkosten 1. Jahr'!O28/12,0))</f>
        <v>0</v>
      </c>
      <c r="E16" s="64">
        <f>IF('Personalkosten 1. Jahr'!F28&gt;0,IF('Personalkosten 1. Jahr'!F28&lt;=Hilfstabelle!$E$2=AND('Personalkosten 1. Jahr'!G28&gt;=Hilfstabelle!$E$2),'Personalkosten 1. Jahr'!O28/('Personalkosten 1. Jahr'!G28-'Personalkosten 1. Jahr'!F28+1),0),IF('Personalkosten 1. Jahr'!E28&gt;0,'Personalkosten 1. Jahr'!O28/12,0))</f>
        <v>0</v>
      </c>
      <c r="F16" s="64">
        <f>IF('Personalkosten 1. Jahr'!F28&gt;0,IF('Personalkosten 1. Jahr'!F28&lt;=Hilfstabelle!$F$2=AND('Personalkosten 1. Jahr'!G28&gt;=Hilfstabelle!$F$2),'Personalkosten 1. Jahr'!O28/('Personalkosten 1. Jahr'!G28-'Personalkosten 1. Jahr'!F28+1),0),IF('Personalkosten 1. Jahr'!E28&gt;0,'Personalkosten 1. Jahr'!O28/12,0))</f>
        <v>0</v>
      </c>
      <c r="G16" s="64">
        <f>IF('Personalkosten 1. Jahr'!F28&gt;0,IF('Personalkosten 1. Jahr'!F28&lt;=Hilfstabelle!$G$2=AND('Personalkosten 1. Jahr'!G28&gt;=Hilfstabelle!$G$2),'Personalkosten 1. Jahr'!O28/('Personalkosten 1. Jahr'!G28-'Personalkosten 1. Jahr'!F28+1),0),IF('Personalkosten 1. Jahr'!E28&gt;0,'Personalkosten 1. Jahr'!O28/12,0))</f>
        <v>0</v>
      </c>
      <c r="H16" s="64">
        <f>IF('Personalkosten 1. Jahr'!F28&gt;0,IF('Personalkosten 1. Jahr'!F28&lt;=Hilfstabelle!$H$2=AND('Personalkosten 1. Jahr'!G28&gt;=Hilfstabelle!$H$2),'Personalkosten 1. Jahr'!O28/('Personalkosten 1. Jahr'!G28-'Personalkosten 1. Jahr'!F28+1),0),IF('Personalkosten 1. Jahr'!E28&gt;0,'Personalkosten 1. Jahr'!O28/12,0))</f>
        <v>0</v>
      </c>
      <c r="I16" s="64">
        <f>IF('Personalkosten 1. Jahr'!F28&gt;0,IF('Personalkosten 1. Jahr'!F28&lt;=Hilfstabelle!$I$2=AND('Personalkosten 1. Jahr'!G28&gt;=Hilfstabelle!$I$2),'Personalkosten 1. Jahr'!O28/('Personalkosten 1. Jahr'!G28-'Personalkosten 1. Jahr'!F28+1),0),IF('Personalkosten 1. Jahr'!E28&gt;0,'Personalkosten 1. Jahr'!O28/12,0))</f>
        <v>0</v>
      </c>
      <c r="J16" s="64">
        <f>IF('Personalkosten 1. Jahr'!F28&gt;0,IF('Personalkosten 1. Jahr'!F28&lt;=Hilfstabelle!$J$2=AND('Personalkosten 1. Jahr'!G28&gt;=Hilfstabelle!$J$2),'Personalkosten 1. Jahr'!O28/('Personalkosten 1. Jahr'!G28-'Personalkosten 1. Jahr'!F28+1),0),IF('Personalkosten 1. Jahr'!E28&gt;0,'Personalkosten 1. Jahr'!O28/12,0))</f>
        <v>0</v>
      </c>
      <c r="K16" s="64">
        <f>IF('Personalkosten 1. Jahr'!F28&gt;0,IF('Personalkosten 1. Jahr'!F28&lt;=Hilfstabelle!$K$2=AND('Personalkosten 1. Jahr'!G28&gt;=Hilfstabelle!$K$2),'Personalkosten 1. Jahr'!O28/('Personalkosten 1. Jahr'!G28-'Personalkosten 1. Jahr'!F28+1),0),IF('Personalkosten 1. Jahr'!E28&gt;0,'Personalkosten 1. Jahr'!O28/12,0))</f>
        <v>0</v>
      </c>
      <c r="L16" s="64">
        <f>IF('Personalkosten 1. Jahr'!F28&gt;0,IF('Personalkosten 1. Jahr'!F28&lt;=Hilfstabelle!$L$2=AND('Personalkosten 1. Jahr'!G28&gt;=Hilfstabelle!$L$2),'Personalkosten 1. Jahr'!O28/('Personalkosten 1. Jahr'!G28-'Personalkosten 1. Jahr'!F28+1),0),IF('Personalkosten 1. Jahr'!E28&gt;0,'Personalkosten 1. Jahr'!O28/12,0))</f>
        <v>0</v>
      </c>
      <c r="M16" s="64">
        <f>IF('Personalkosten 1. Jahr'!F28&gt;0,IF('Personalkosten 1. Jahr'!F28&lt;=Hilfstabelle!$M$2=AND('Personalkosten 1. Jahr'!G28&gt;=Hilfstabelle!$M$2),'Personalkosten 1. Jahr'!O28/('Personalkosten 1. Jahr'!G28-'Personalkosten 1. Jahr'!F28+1),0),IF('Personalkosten 1. Jahr'!E28&gt;0,'Personalkosten 1. Jahr'!O28/12,0))</f>
        <v>0</v>
      </c>
      <c r="N16" s="65">
        <f t="shared" si="1"/>
        <v>0</v>
      </c>
      <c r="O16" s="37"/>
    </row>
    <row r="17" spans="1:15">
      <c r="A17" s="34">
        <v>15</v>
      </c>
      <c r="B17" s="64">
        <f>IF('Personalkosten 1. Jahr'!F29&gt;0,IF('Personalkosten 1. Jahr'!F29&lt;=Hilfstabelle!$B$2=AND('Personalkosten 1. Jahr'!G29&gt;=Hilfstabelle!$B$2),'Personalkosten 1. Jahr'!O29/('Personalkosten 1. Jahr'!G29-'Personalkosten 1. Jahr'!F29+1),0),IF('Personalkosten 1. Jahr'!E29&gt;0,'Personalkosten 1. Jahr'!O29/12,0))</f>
        <v>0</v>
      </c>
      <c r="C17" s="64">
        <f>IF('Personalkosten 1. Jahr'!F29&gt;0,IF('Personalkosten 1. Jahr'!F29&lt;=Hilfstabelle!$C$2=AND('Personalkosten 1. Jahr'!G29&gt;=Hilfstabelle!$C$2),'Personalkosten 1. Jahr'!O29/('Personalkosten 1. Jahr'!G29-'Personalkosten 1. Jahr'!F29+1),0),IF('Personalkosten 1. Jahr'!E29&gt;0,'Personalkosten 1. Jahr'!O29/12,0))</f>
        <v>0</v>
      </c>
      <c r="D17" s="64">
        <f>IF('Personalkosten 1. Jahr'!F29&gt;0,IF('Personalkosten 1. Jahr'!F29&lt;=Hilfstabelle!$D$2=AND('Personalkosten 1. Jahr'!G29&gt;=Hilfstabelle!$D$2),'Personalkosten 1. Jahr'!O29/('Personalkosten 1. Jahr'!G29-'Personalkosten 1. Jahr'!F29+1),0),IF('Personalkosten 1. Jahr'!E29&gt;0,'Personalkosten 1. Jahr'!O29/12,0))</f>
        <v>0</v>
      </c>
      <c r="E17" s="64">
        <f>IF('Personalkosten 1. Jahr'!F29&gt;0,IF('Personalkosten 1. Jahr'!F29&lt;=Hilfstabelle!$E$2=AND('Personalkosten 1. Jahr'!G29&gt;=Hilfstabelle!$E$2),'Personalkosten 1. Jahr'!O29/('Personalkosten 1. Jahr'!G29-'Personalkosten 1. Jahr'!F29+1),0),IF('Personalkosten 1. Jahr'!E29&gt;0,'Personalkosten 1. Jahr'!O29/12,0))</f>
        <v>0</v>
      </c>
      <c r="F17" s="64">
        <f>IF('Personalkosten 1. Jahr'!F29&gt;0,IF('Personalkosten 1. Jahr'!F29&lt;=Hilfstabelle!$F$2=AND('Personalkosten 1. Jahr'!G29&gt;=Hilfstabelle!$F$2),'Personalkosten 1. Jahr'!O29/('Personalkosten 1. Jahr'!G29-'Personalkosten 1. Jahr'!F29+1),0),IF('Personalkosten 1. Jahr'!E29&gt;0,'Personalkosten 1. Jahr'!O29/12,0))</f>
        <v>0</v>
      </c>
      <c r="G17" s="64">
        <f>IF('Personalkosten 1. Jahr'!F29&gt;0,IF('Personalkosten 1. Jahr'!F29&lt;=Hilfstabelle!$G$2=AND('Personalkosten 1. Jahr'!G29&gt;=Hilfstabelle!$G$2),'Personalkosten 1. Jahr'!O29/('Personalkosten 1. Jahr'!G29-'Personalkosten 1. Jahr'!F29+1),0),IF('Personalkosten 1. Jahr'!E29&gt;0,'Personalkosten 1. Jahr'!O29/12,0))</f>
        <v>0</v>
      </c>
      <c r="H17" s="64">
        <f>IF('Personalkosten 1. Jahr'!F29&gt;0,IF('Personalkosten 1. Jahr'!F29&lt;=Hilfstabelle!$H$2=AND('Personalkosten 1. Jahr'!G29&gt;=Hilfstabelle!$H$2),'Personalkosten 1. Jahr'!O29/('Personalkosten 1. Jahr'!G29-'Personalkosten 1. Jahr'!F29+1),0),IF('Personalkosten 1. Jahr'!E29&gt;0,'Personalkosten 1. Jahr'!O29/12,0))</f>
        <v>0</v>
      </c>
      <c r="I17" s="64">
        <f>IF('Personalkosten 1. Jahr'!F29&gt;0,IF('Personalkosten 1. Jahr'!F29&lt;=Hilfstabelle!$I$2=AND('Personalkosten 1. Jahr'!G29&gt;=Hilfstabelle!$I$2),'Personalkosten 1. Jahr'!O29/('Personalkosten 1. Jahr'!G29-'Personalkosten 1. Jahr'!F29+1),0),IF('Personalkosten 1. Jahr'!E29&gt;0,'Personalkosten 1. Jahr'!O29/12,0))</f>
        <v>0</v>
      </c>
      <c r="J17" s="64">
        <f>IF('Personalkosten 1. Jahr'!F29&gt;0,IF('Personalkosten 1. Jahr'!F29&lt;=Hilfstabelle!$J$2=AND('Personalkosten 1. Jahr'!G29&gt;=Hilfstabelle!$J$2),'Personalkosten 1. Jahr'!O29/('Personalkosten 1. Jahr'!G29-'Personalkosten 1. Jahr'!F29+1),0),IF('Personalkosten 1. Jahr'!E29&gt;0,'Personalkosten 1. Jahr'!O29/12,0))</f>
        <v>0</v>
      </c>
      <c r="K17" s="64">
        <f>IF('Personalkosten 1. Jahr'!F29&gt;0,IF('Personalkosten 1. Jahr'!F29&lt;=Hilfstabelle!$K$2=AND('Personalkosten 1. Jahr'!G29&gt;=Hilfstabelle!$K$2),'Personalkosten 1. Jahr'!O29/('Personalkosten 1. Jahr'!G29-'Personalkosten 1. Jahr'!F29+1),0),IF('Personalkosten 1. Jahr'!E29&gt;0,'Personalkosten 1. Jahr'!O29/12,0))</f>
        <v>0</v>
      </c>
      <c r="L17" s="64">
        <f>IF('Personalkosten 1. Jahr'!F29&gt;0,IF('Personalkosten 1. Jahr'!F29&lt;=Hilfstabelle!$L$2=AND('Personalkosten 1. Jahr'!G29&gt;=Hilfstabelle!$L$2),'Personalkosten 1. Jahr'!O29/('Personalkosten 1. Jahr'!G29-'Personalkosten 1. Jahr'!F29+1),0),IF('Personalkosten 1. Jahr'!E29&gt;0,'Personalkosten 1. Jahr'!O29/12,0))</f>
        <v>0</v>
      </c>
      <c r="M17" s="64">
        <f>IF('Personalkosten 1. Jahr'!F29&gt;0,IF('Personalkosten 1. Jahr'!F29&lt;=Hilfstabelle!$M$2=AND('Personalkosten 1. Jahr'!G29&gt;=Hilfstabelle!$M$2),'Personalkosten 1. Jahr'!O29/('Personalkosten 1. Jahr'!G29-'Personalkosten 1. Jahr'!F29+1),0),IF('Personalkosten 1. Jahr'!E29&gt;0,'Personalkosten 1. Jahr'!O29/12,0))</f>
        <v>0</v>
      </c>
      <c r="N17" s="65">
        <f t="shared" si="1"/>
        <v>0</v>
      </c>
      <c r="O17" s="37"/>
    </row>
    <row r="18" spans="1:15">
      <c r="A18" s="34">
        <v>16</v>
      </c>
      <c r="B18" s="64">
        <f>IF('Personalkosten 1. Jahr'!F30&gt;0,IF('Personalkosten 1. Jahr'!F30&lt;=Hilfstabelle!$B$2=AND('Personalkosten 1. Jahr'!G30&gt;=Hilfstabelle!$B$2),'Personalkosten 1. Jahr'!O30/('Personalkosten 1. Jahr'!G30-'Personalkosten 1. Jahr'!F30+1),0),IF('Personalkosten 1. Jahr'!E30&gt;0,'Personalkosten 1. Jahr'!O30/12,0))</f>
        <v>0</v>
      </c>
      <c r="C18" s="64">
        <f>IF('Personalkosten 1. Jahr'!F30&gt;0,IF('Personalkosten 1. Jahr'!F30&lt;=Hilfstabelle!$C$2=AND('Personalkosten 1. Jahr'!G30&gt;=Hilfstabelle!$C$2),'Personalkosten 1. Jahr'!O30/('Personalkosten 1. Jahr'!G30-'Personalkosten 1. Jahr'!F30+1),0),IF('Personalkosten 1. Jahr'!E30&gt;0,'Personalkosten 1. Jahr'!O30/12,0))</f>
        <v>0</v>
      </c>
      <c r="D18" s="64">
        <f>IF('Personalkosten 1. Jahr'!F30&gt;0,IF('Personalkosten 1. Jahr'!F30&lt;=Hilfstabelle!$D$2=AND('Personalkosten 1. Jahr'!G30&gt;=Hilfstabelle!$D$2),'Personalkosten 1. Jahr'!O30/('Personalkosten 1. Jahr'!G30-'Personalkosten 1. Jahr'!F30+1),0),IF('Personalkosten 1. Jahr'!E30&gt;0,'Personalkosten 1. Jahr'!O30/12,0))</f>
        <v>0</v>
      </c>
      <c r="E18" s="64">
        <f>IF('Personalkosten 1. Jahr'!F30&gt;0,IF('Personalkosten 1. Jahr'!F30&lt;=Hilfstabelle!$E$2=AND('Personalkosten 1. Jahr'!G30&gt;=Hilfstabelle!$E$2),'Personalkosten 1. Jahr'!O30/('Personalkosten 1. Jahr'!G30-'Personalkosten 1. Jahr'!F30+1),0),IF('Personalkosten 1. Jahr'!E30&gt;0,'Personalkosten 1. Jahr'!O30/12,0))</f>
        <v>0</v>
      </c>
      <c r="F18" s="64">
        <f>IF('Personalkosten 1. Jahr'!F30&gt;0,IF('Personalkosten 1. Jahr'!F30&lt;=Hilfstabelle!$F$2=AND('Personalkosten 1. Jahr'!G30&gt;=Hilfstabelle!$F$2),'Personalkosten 1. Jahr'!O30/('Personalkosten 1. Jahr'!G30-'Personalkosten 1. Jahr'!F30+1),0),IF('Personalkosten 1. Jahr'!E30&gt;0,'Personalkosten 1. Jahr'!O30/12,0))</f>
        <v>0</v>
      </c>
      <c r="G18" s="64">
        <f>IF('Personalkosten 1. Jahr'!F30&gt;0,IF('Personalkosten 1. Jahr'!F30&lt;=Hilfstabelle!$G$2=AND('Personalkosten 1. Jahr'!G30&gt;=Hilfstabelle!$G$2),'Personalkosten 1. Jahr'!O30/('Personalkosten 1. Jahr'!G30-'Personalkosten 1. Jahr'!F30+1),0),IF('Personalkosten 1. Jahr'!E30&gt;0,'Personalkosten 1. Jahr'!O30/12,0))</f>
        <v>0</v>
      </c>
      <c r="H18" s="64">
        <f>IF('Personalkosten 1. Jahr'!F30&gt;0,IF('Personalkosten 1. Jahr'!F30&lt;=Hilfstabelle!$H$2=AND('Personalkosten 1. Jahr'!G30&gt;=Hilfstabelle!$H$2),'Personalkosten 1. Jahr'!O30/('Personalkosten 1. Jahr'!G30-'Personalkosten 1. Jahr'!F30+1),0),IF('Personalkosten 1. Jahr'!E30&gt;0,'Personalkosten 1. Jahr'!O30/12,0))</f>
        <v>0</v>
      </c>
      <c r="I18" s="64">
        <f>IF('Personalkosten 1. Jahr'!F30&gt;0,IF('Personalkosten 1. Jahr'!F30&lt;=Hilfstabelle!$I$2=AND('Personalkosten 1. Jahr'!G30&gt;=Hilfstabelle!$I$2),'Personalkosten 1. Jahr'!O30/('Personalkosten 1. Jahr'!G30-'Personalkosten 1. Jahr'!F30+1),0),IF('Personalkosten 1. Jahr'!E30&gt;0,'Personalkosten 1. Jahr'!O30/12,0))</f>
        <v>0</v>
      </c>
      <c r="J18" s="64">
        <f>IF('Personalkosten 1. Jahr'!F30&gt;0,IF('Personalkosten 1. Jahr'!F30&lt;=Hilfstabelle!$J$2=AND('Personalkosten 1. Jahr'!G30&gt;=Hilfstabelle!$J$2),'Personalkosten 1. Jahr'!O30/('Personalkosten 1. Jahr'!G30-'Personalkosten 1. Jahr'!F30+1),0),IF('Personalkosten 1. Jahr'!E30&gt;0,'Personalkosten 1. Jahr'!O30/12,0))</f>
        <v>0</v>
      </c>
      <c r="K18" s="64">
        <f>IF('Personalkosten 1. Jahr'!F30&gt;0,IF('Personalkosten 1. Jahr'!F30&lt;=Hilfstabelle!$K$2=AND('Personalkosten 1. Jahr'!G30&gt;=Hilfstabelle!$K$2),'Personalkosten 1. Jahr'!O30/('Personalkosten 1. Jahr'!G30-'Personalkosten 1. Jahr'!F30+1),0),IF('Personalkosten 1. Jahr'!E30&gt;0,'Personalkosten 1. Jahr'!O30/12,0))</f>
        <v>0</v>
      </c>
      <c r="L18" s="64">
        <f>IF('Personalkosten 1. Jahr'!F30&gt;0,IF('Personalkosten 1. Jahr'!F30&lt;=Hilfstabelle!$L$2=AND('Personalkosten 1. Jahr'!G30&gt;=Hilfstabelle!$L$2),'Personalkosten 1. Jahr'!O30/('Personalkosten 1. Jahr'!G30-'Personalkosten 1. Jahr'!F30+1),0),IF('Personalkosten 1. Jahr'!E30&gt;0,'Personalkosten 1. Jahr'!O30/12,0))</f>
        <v>0</v>
      </c>
      <c r="M18" s="64">
        <f>IF('Personalkosten 1. Jahr'!F30&gt;0,IF('Personalkosten 1. Jahr'!F30&lt;=Hilfstabelle!$M$2=AND('Personalkosten 1. Jahr'!G30&gt;=Hilfstabelle!$M$2),'Personalkosten 1. Jahr'!O30/('Personalkosten 1. Jahr'!G30-'Personalkosten 1. Jahr'!F30+1),0),IF('Personalkosten 1. Jahr'!E30&gt;0,'Personalkosten 1. Jahr'!O30/12,0))</f>
        <v>0</v>
      </c>
      <c r="N18" s="65">
        <f t="shared" si="1"/>
        <v>0</v>
      </c>
      <c r="O18" s="37"/>
    </row>
    <row r="19" spans="1:15">
      <c r="A19" s="34">
        <v>17</v>
      </c>
      <c r="B19" s="64">
        <f>IF('Personalkosten 1. Jahr'!F31&gt;0,IF('Personalkosten 1. Jahr'!F31&lt;=Hilfstabelle!$B$2=AND('Personalkosten 1. Jahr'!G31&gt;=Hilfstabelle!$B$2),'Personalkosten 1. Jahr'!O31/('Personalkosten 1. Jahr'!G31-'Personalkosten 1. Jahr'!F31+1),0),IF('Personalkosten 1. Jahr'!E31&gt;0,'Personalkosten 1. Jahr'!O31/12,0))</f>
        <v>0</v>
      </c>
      <c r="C19" s="64">
        <f>IF('Personalkosten 1. Jahr'!F31&gt;0,IF('Personalkosten 1. Jahr'!F31&lt;=Hilfstabelle!$C$2=AND('Personalkosten 1. Jahr'!G31&gt;=Hilfstabelle!$C$2),'Personalkosten 1. Jahr'!O31/('Personalkosten 1. Jahr'!G31-'Personalkosten 1. Jahr'!F31+1),0),IF('Personalkosten 1. Jahr'!E31&gt;0,'Personalkosten 1. Jahr'!O31/12,0))</f>
        <v>0</v>
      </c>
      <c r="D19" s="64">
        <f>IF('Personalkosten 1. Jahr'!F31&gt;0,IF('Personalkosten 1. Jahr'!F31&lt;=Hilfstabelle!$D$2=AND('Personalkosten 1. Jahr'!G31&gt;=Hilfstabelle!$D$2),'Personalkosten 1. Jahr'!O31/('Personalkosten 1. Jahr'!G31-'Personalkosten 1. Jahr'!F31+1),0),IF('Personalkosten 1. Jahr'!E31&gt;0,'Personalkosten 1. Jahr'!O31/12,0))</f>
        <v>0</v>
      </c>
      <c r="E19" s="64">
        <f>IF('Personalkosten 1. Jahr'!F31&gt;0,IF('Personalkosten 1. Jahr'!F31&lt;=Hilfstabelle!$E$2=AND('Personalkosten 1. Jahr'!G31&gt;=Hilfstabelle!$E$2),'Personalkosten 1. Jahr'!O31/('Personalkosten 1. Jahr'!G31-'Personalkosten 1. Jahr'!F31+1),0),IF('Personalkosten 1. Jahr'!E31&gt;0,'Personalkosten 1. Jahr'!O31/12,0))</f>
        <v>0</v>
      </c>
      <c r="F19" s="64">
        <f>IF('Personalkosten 1. Jahr'!F31&gt;0,IF('Personalkosten 1. Jahr'!F31&lt;=Hilfstabelle!$F$2=AND('Personalkosten 1. Jahr'!G31&gt;=Hilfstabelle!$F$2),'Personalkosten 1. Jahr'!O31/('Personalkosten 1. Jahr'!G31-'Personalkosten 1. Jahr'!F31+1),0),IF('Personalkosten 1. Jahr'!E31&gt;0,'Personalkosten 1. Jahr'!O31/12,0))</f>
        <v>0</v>
      </c>
      <c r="G19" s="64">
        <f>IF('Personalkosten 1. Jahr'!F31&gt;0,IF('Personalkosten 1. Jahr'!F31&lt;=Hilfstabelle!$G$2=AND('Personalkosten 1. Jahr'!G31&gt;=Hilfstabelle!$G$2),'Personalkosten 1. Jahr'!O31/('Personalkosten 1. Jahr'!G31-'Personalkosten 1. Jahr'!F31+1),0),IF('Personalkosten 1. Jahr'!E31&gt;0,'Personalkosten 1. Jahr'!O31/12,0))</f>
        <v>0</v>
      </c>
      <c r="H19" s="64">
        <f>IF('Personalkosten 1. Jahr'!F31&gt;0,IF('Personalkosten 1. Jahr'!F31&lt;=Hilfstabelle!$H$2=AND('Personalkosten 1. Jahr'!G31&gt;=Hilfstabelle!$H$2),'Personalkosten 1. Jahr'!O31/('Personalkosten 1. Jahr'!G31-'Personalkosten 1. Jahr'!F31+1),0),IF('Personalkosten 1. Jahr'!E31&gt;0,'Personalkosten 1. Jahr'!O31/12,0))</f>
        <v>0</v>
      </c>
      <c r="I19" s="64">
        <f>IF('Personalkosten 1. Jahr'!F31&gt;0,IF('Personalkosten 1. Jahr'!F31&lt;=Hilfstabelle!$I$2=AND('Personalkosten 1. Jahr'!G31&gt;=Hilfstabelle!$I$2),'Personalkosten 1. Jahr'!O31/('Personalkosten 1. Jahr'!G31-'Personalkosten 1. Jahr'!F31+1),0),IF('Personalkosten 1. Jahr'!E31&gt;0,'Personalkosten 1. Jahr'!O31/12,0))</f>
        <v>0</v>
      </c>
      <c r="J19" s="64">
        <f>IF('Personalkosten 1. Jahr'!F31&gt;0,IF('Personalkosten 1. Jahr'!F31&lt;=Hilfstabelle!$J$2=AND('Personalkosten 1. Jahr'!G31&gt;=Hilfstabelle!$J$2),'Personalkosten 1. Jahr'!O31/('Personalkosten 1. Jahr'!G31-'Personalkosten 1. Jahr'!F31+1),0),IF('Personalkosten 1. Jahr'!E31&gt;0,'Personalkosten 1. Jahr'!O31/12,0))</f>
        <v>0</v>
      </c>
      <c r="K19" s="64">
        <f>IF('Personalkosten 1. Jahr'!F31&gt;0,IF('Personalkosten 1. Jahr'!F31&lt;=Hilfstabelle!$K$2=AND('Personalkosten 1. Jahr'!G31&gt;=Hilfstabelle!$K$2),'Personalkosten 1. Jahr'!O31/('Personalkosten 1. Jahr'!G31-'Personalkosten 1. Jahr'!F31+1),0),IF('Personalkosten 1. Jahr'!E31&gt;0,'Personalkosten 1. Jahr'!O31/12,0))</f>
        <v>0</v>
      </c>
      <c r="L19" s="64">
        <f>IF('Personalkosten 1. Jahr'!F31&gt;0,IF('Personalkosten 1. Jahr'!F31&lt;=Hilfstabelle!$L$2=AND('Personalkosten 1. Jahr'!G31&gt;=Hilfstabelle!$L$2),'Personalkosten 1. Jahr'!O31/('Personalkosten 1. Jahr'!G31-'Personalkosten 1. Jahr'!F31+1),0),IF('Personalkosten 1. Jahr'!E31&gt;0,'Personalkosten 1. Jahr'!O31/12,0))</f>
        <v>0</v>
      </c>
      <c r="M19" s="64">
        <f>IF('Personalkosten 1. Jahr'!F31&gt;0,IF('Personalkosten 1. Jahr'!F31&lt;=Hilfstabelle!$M$2=AND('Personalkosten 1. Jahr'!G31&gt;=Hilfstabelle!$M$2),'Personalkosten 1. Jahr'!O31/('Personalkosten 1. Jahr'!G31-'Personalkosten 1. Jahr'!F31+1),0),IF('Personalkosten 1. Jahr'!E31&gt;0,'Personalkosten 1. Jahr'!O31/12,0))</f>
        <v>0</v>
      </c>
      <c r="N19" s="65">
        <f t="shared" si="1"/>
        <v>0</v>
      </c>
      <c r="O19" s="37"/>
    </row>
    <row r="20" spans="1:15">
      <c r="A20" s="34">
        <v>18</v>
      </c>
      <c r="B20" s="64">
        <f>IF('Personalkosten 1. Jahr'!F32&gt;0,IF('Personalkosten 1. Jahr'!F32&lt;=Hilfstabelle!$B$2=AND('Personalkosten 1. Jahr'!G32&gt;=Hilfstabelle!$B$2),'Personalkosten 1. Jahr'!O32/('Personalkosten 1. Jahr'!G32-'Personalkosten 1. Jahr'!F32+1),0),IF('Personalkosten 1. Jahr'!E32&gt;0,'Personalkosten 1. Jahr'!O32/12,0))</f>
        <v>0</v>
      </c>
      <c r="C20" s="64">
        <f>IF('Personalkosten 1. Jahr'!F32&gt;0,IF('Personalkosten 1. Jahr'!F32&lt;=Hilfstabelle!$C$2=AND('Personalkosten 1. Jahr'!G32&gt;=Hilfstabelle!$C$2),'Personalkosten 1. Jahr'!O32/('Personalkosten 1. Jahr'!G32-'Personalkosten 1. Jahr'!F32+1),0),IF('Personalkosten 1. Jahr'!E32&gt;0,'Personalkosten 1. Jahr'!O32/12,0))</f>
        <v>0</v>
      </c>
      <c r="D20" s="64">
        <f>IF('Personalkosten 1. Jahr'!F32&gt;0,IF('Personalkosten 1. Jahr'!F32&lt;=Hilfstabelle!$D$2=AND('Personalkosten 1. Jahr'!G32&gt;=Hilfstabelle!$D$2),'Personalkosten 1. Jahr'!O32/('Personalkosten 1. Jahr'!G32-'Personalkosten 1. Jahr'!F32+1),0),IF('Personalkosten 1. Jahr'!E32&gt;0,'Personalkosten 1. Jahr'!O32/12,0))</f>
        <v>0</v>
      </c>
      <c r="E20" s="64">
        <f>IF('Personalkosten 1. Jahr'!F32&gt;0,IF('Personalkosten 1. Jahr'!F32&lt;=Hilfstabelle!$E$2=AND('Personalkosten 1. Jahr'!G32&gt;=Hilfstabelle!$E$2),'Personalkosten 1. Jahr'!O32/('Personalkosten 1. Jahr'!G32-'Personalkosten 1. Jahr'!F32+1),0),IF('Personalkosten 1. Jahr'!E32&gt;0,'Personalkosten 1. Jahr'!O32/12,0))</f>
        <v>0</v>
      </c>
      <c r="F20" s="64">
        <f>IF('Personalkosten 1. Jahr'!F32&gt;0,IF('Personalkosten 1. Jahr'!F32&lt;=Hilfstabelle!$F$2=AND('Personalkosten 1. Jahr'!G32&gt;=Hilfstabelle!$F$2),'Personalkosten 1. Jahr'!O32/('Personalkosten 1. Jahr'!G32-'Personalkosten 1. Jahr'!F32+1),0),IF('Personalkosten 1. Jahr'!E32&gt;0,'Personalkosten 1. Jahr'!O32/12,0))</f>
        <v>0</v>
      </c>
      <c r="G20" s="64">
        <f>IF('Personalkosten 1. Jahr'!F32&gt;0,IF('Personalkosten 1. Jahr'!F32&lt;=Hilfstabelle!$G$2=AND('Personalkosten 1. Jahr'!G32&gt;=Hilfstabelle!$G$2),'Personalkosten 1. Jahr'!O32/('Personalkosten 1. Jahr'!G32-'Personalkosten 1. Jahr'!F32+1),0),IF('Personalkosten 1. Jahr'!E32&gt;0,'Personalkosten 1. Jahr'!O32/12,0))</f>
        <v>0</v>
      </c>
      <c r="H20" s="64">
        <f>IF('Personalkosten 1. Jahr'!F32&gt;0,IF('Personalkosten 1. Jahr'!F32&lt;=Hilfstabelle!$H$2=AND('Personalkosten 1. Jahr'!G32&gt;=Hilfstabelle!$H$2),'Personalkosten 1. Jahr'!O32/('Personalkosten 1. Jahr'!G32-'Personalkosten 1. Jahr'!F32+1),0),IF('Personalkosten 1. Jahr'!E32&gt;0,'Personalkosten 1. Jahr'!O32/12,0))</f>
        <v>0</v>
      </c>
      <c r="I20" s="64">
        <f>IF('Personalkosten 1. Jahr'!F32&gt;0,IF('Personalkosten 1. Jahr'!F32&lt;=Hilfstabelle!$I$2=AND('Personalkosten 1. Jahr'!G32&gt;=Hilfstabelle!$I$2),'Personalkosten 1. Jahr'!O32/('Personalkosten 1. Jahr'!G32-'Personalkosten 1. Jahr'!F32+1),0),IF('Personalkosten 1. Jahr'!E32&gt;0,'Personalkosten 1. Jahr'!O32/12,0))</f>
        <v>0</v>
      </c>
      <c r="J20" s="64">
        <f>IF('Personalkosten 1. Jahr'!F32&gt;0,IF('Personalkosten 1. Jahr'!F32&lt;=Hilfstabelle!$J$2=AND('Personalkosten 1. Jahr'!G32&gt;=Hilfstabelle!$J$2),'Personalkosten 1. Jahr'!O32/('Personalkosten 1. Jahr'!G32-'Personalkosten 1. Jahr'!F32+1),0),IF('Personalkosten 1. Jahr'!E32&gt;0,'Personalkosten 1. Jahr'!O32/12,0))</f>
        <v>0</v>
      </c>
      <c r="K20" s="64">
        <f>IF('Personalkosten 1. Jahr'!F32&gt;0,IF('Personalkosten 1. Jahr'!F32&lt;=Hilfstabelle!$K$2=AND('Personalkosten 1. Jahr'!G32&gt;=Hilfstabelle!$K$2),'Personalkosten 1. Jahr'!O32/('Personalkosten 1. Jahr'!G32-'Personalkosten 1. Jahr'!F32+1),0),IF('Personalkosten 1. Jahr'!E32&gt;0,'Personalkosten 1. Jahr'!O32/12,0))</f>
        <v>0</v>
      </c>
      <c r="L20" s="64">
        <f>IF('Personalkosten 1. Jahr'!F32&gt;0,IF('Personalkosten 1. Jahr'!F32&lt;=Hilfstabelle!$L$2=AND('Personalkosten 1. Jahr'!G32&gt;=Hilfstabelle!$L$2),'Personalkosten 1. Jahr'!O32/('Personalkosten 1. Jahr'!G32-'Personalkosten 1. Jahr'!F32+1),0),IF('Personalkosten 1. Jahr'!E32&gt;0,'Personalkosten 1. Jahr'!O32/12,0))</f>
        <v>0</v>
      </c>
      <c r="M20" s="64">
        <f>IF('Personalkosten 1. Jahr'!F32&gt;0,IF('Personalkosten 1. Jahr'!F32&lt;=Hilfstabelle!$M$2=AND('Personalkosten 1. Jahr'!G32&gt;=Hilfstabelle!$M$2),'Personalkosten 1. Jahr'!O32/('Personalkosten 1. Jahr'!G32-'Personalkosten 1. Jahr'!F32+1),0),IF('Personalkosten 1. Jahr'!E32&gt;0,'Personalkosten 1. Jahr'!O32/12,0))</f>
        <v>0</v>
      </c>
      <c r="N20" s="65">
        <f t="shared" si="1"/>
        <v>0</v>
      </c>
      <c r="O20" s="37"/>
    </row>
    <row r="21" spans="1:15">
      <c r="A21" s="34">
        <v>19</v>
      </c>
      <c r="B21" s="64">
        <f>IF('Personalkosten 1. Jahr'!F33&gt;0,IF('Personalkosten 1. Jahr'!F33&lt;=Hilfstabelle!$B$2=AND('Personalkosten 1. Jahr'!G33&gt;=Hilfstabelle!$B$2),'Personalkosten 1. Jahr'!O33/('Personalkosten 1. Jahr'!G33-'Personalkosten 1. Jahr'!F33+1),0),IF('Personalkosten 1. Jahr'!E33&gt;0,'Personalkosten 1. Jahr'!O33/12,0))</f>
        <v>0</v>
      </c>
      <c r="C21" s="64">
        <f>IF('Personalkosten 1. Jahr'!F33&gt;0,IF('Personalkosten 1. Jahr'!F33&lt;=Hilfstabelle!$C$2=AND('Personalkosten 1. Jahr'!G33&gt;=Hilfstabelle!$C$2),'Personalkosten 1. Jahr'!O33/('Personalkosten 1. Jahr'!G33-'Personalkosten 1. Jahr'!F33+1),0),IF('Personalkosten 1. Jahr'!E33&gt;0,'Personalkosten 1. Jahr'!O33/12,0))</f>
        <v>0</v>
      </c>
      <c r="D21" s="64">
        <f>IF('Personalkosten 1. Jahr'!F33&gt;0,IF('Personalkosten 1. Jahr'!F33&lt;=Hilfstabelle!$D$2=AND('Personalkosten 1. Jahr'!G33&gt;=Hilfstabelle!$D$2),'Personalkosten 1. Jahr'!O33/('Personalkosten 1. Jahr'!G33-'Personalkosten 1. Jahr'!F33+1),0),IF('Personalkosten 1. Jahr'!E33&gt;0,'Personalkosten 1. Jahr'!O33/12,0))</f>
        <v>0</v>
      </c>
      <c r="E21" s="64">
        <f>IF('Personalkosten 1. Jahr'!F33&gt;0,IF('Personalkosten 1. Jahr'!F33&lt;=Hilfstabelle!$E$2=AND('Personalkosten 1. Jahr'!G33&gt;=Hilfstabelle!$E$2),'Personalkosten 1. Jahr'!O33/('Personalkosten 1. Jahr'!G33-'Personalkosten 1. Jahr'!F33+1),0),IF('Personalkosten 1. Jahr'!E33&gt;0,'Personalkosten 1. Jahr'!O33/12,0))</f>
        <v>0</v>
      </c>
      <c r="F21" s="64">
        <f>IF('Personalkosten 1. Jahr'!F33&gt;0,IF('Personalkosten 1. Jahr'!F33&lt;=Hilfstabelle!$F$2=AND('Personalkosten 1. Jahr'!G33&gt;=Hilfstabelle!$F$2),'Personalkosten 1. Jahr'!O33/('Personalkosten 1. Jahr'!G33-'Personalkosten 1. Jahr'!F33+1),0),IF('Personalkosten 1. Jahr'!E33&gt;0,'Personalkosten 1. Jahr'!O33/12,0))</f>
        <v>0</v>
      </c>
      <c r="G21" s="64">
        <f>IF('Personalkosten 1. Jahr'!F33&gt;0,IF('Personalkosten 1. Jahr'!F33&lt;=Hilfstabelle!$G$2=AND('Personalkosten 1. Jahr'!G33&gt;=Hilfstabelle!$G$2),'Personalkosten 1. Jahr'!O33/('Personalkosten 1. Jahr'!G33-'Personalkosten 1. Jahr'!F33+1),0),IF('Personalkosten 1. Jahr'!E33&gt;0,'Personalkosten 1. Jahr'!O33/12,0))</f>
        <v>0</v>
      </c>
      <c r="H21" s="64">
        <f>IF('Personalkosten 1. Jahr'!F33&gt;0,IF('Personalkosten 1. Jahr'!F33&lt;=Hilfstabelle!$H$2=AND('Personalkosten 1. Jahr'!G33&gt;=Hilfstabelle!$H$2),'Personalkosten 1. Jahr'!O33/('Personalkosten 1. Jahr'!G33-'Personalkosten 1. Jahr'!F33+1),0),IF('Personalkosten 1. Jahr'!E33&gt;0,'Personalkosten 1. Jahr'!O33/12,0))</f>
        <v>0</v>
      </c>
      <c r="I21" s="64">
        <f>IF('Personalkosten 1. Jahr'!F33&gt;0,IF('Personalkosten 1. Jahr'!F33&lt;=Hilfstabelle!$I$2=AND('Personalkosten 1. Jahr'!G33&gt;=Hilfstabelle!$I$2),'Personalkosten 1. Jahr'!O33/('Personalkosten 1. Jahr'!G33-'Personalkosten 1. Jahr'!F33+1),0),IF('Personalkosten 1. Jahr'!E33&gt;0,'Personalkosten 1. Jahr'!O33/12,0))</f>
        <v>0</v>
      </c>
      <c r="J21" s="64">
        <f>IF('Personalkosten 1. Jahr'!F33&gt;0,IF('Personalkosten 1. Jahr'!F33&lt;=Hilfstabelle!$J$2=AND('Personalkosten 1. Jahr'!G33&gt;=Hilfstabelle!$J$2),'Personalkosten 1. Jahr'!O33/('Personalkosten 1. Jahr'!G33-'Personalkosten 1. Jahr'!F33+1),0),IF('Personalkosten 1. Jahr'!E33&gt;0,'Personalkosten 1. Jahr'!O33/12,0))</f>
        <v>0</v>
      </c>
      <c r="K21" s="64">
        <f>IF('Personalkosten 1. Jahr'!F33&gt;0,IF('Personalkosten 1. Jahr'!F33&lt;=Hilfstabelle!$K$2=AND('Personalkosten 1. Jahr'!G33&gt;=Hilfstabelle!$K$2),'Personalkosten 1. Jahr'!O33/('Personalkosten 1. Jahr'!G33-'Personalkosten 1. Jahr'!F33+1),0),IF('Personalkosten 1. Jahr'!E33&gt;0,'Personalkosten 1. Jahr'!O33/12,0))</f>
        <v>0</v>
      </c>
      <c r="L21" s="64">
        <f>IF('Personalkosten 1. Jahr'!F33&gt;0,IF('Personalkosten 1. Jahr'!F33&lt;=Hilfstabelle!$L$2=AND('Personalkosten 1. Jahr'!G33&gt;=Hilfstabelle!$L$2),'Personalkosten 1. Jahr'!O33/('Personalkosten 1. Jahr'!G33-'Personalkosten 1. Jahr'!F33+1),0),IF('Personalkosten 1. Jahr'!E33&gt;0,'Personalkosten 1. Jahr'!O33/12,0))</f>
        <v>0</v>
      </c>
      <c r="M21" s="64">
        <f>IF('Personalkosten 1. Jahr'!F33&gt;0,IF('Personalkosten 1. Jahr'!F33&lt;=Hilfstabelle!$M$2=AND('Personalkosten 1. Jahr'!G33&gt;=Hilfstabelle!$M$2),'Personalkosten 1. Jahr'!O33/('Personalkosten 1. Jahr'!G33-'Personalkosten 1. Jahr'!F33+1),0),IF('Personalkosten 1. Jahr'!E33&gt;0,'Personalkosten 1. Jahr'!O33/12,0))</f>
        <v>0</v>
      </c>
      <c r="N21" s="65">
        <f>SUM(B21:M21)</f>
        <v>0</v>
      </c>
      <c r="O21" s="37"/>
    </row>
    <row r="22" spans="1:15">
      <c r="A22" s="34">
        <v>20</v>
      </c>
      <c r="B22" s="64">
        <f>IF('Personalkosten 1. Jahr'!F34&gt;0,IF('Personalkosten 1. Jahr'!F34&lt;=Hilfstabelle!$B$2=AND('Personalkosten 1. Jahr'!G34&gt;=Hilfstabelle!$B$2),'Personalkosten 1. Jahr'!O34/('Personalkosten 1. Jahr'!G34-'Personalkosten 1. Jahr'!F34+1),0),IF('Personalkosten 1. Jahr'!E34&gt;0,'Personalkosten 1. Jahr'!O34/12,0))</f>
        <v>0</v>
      </c>
      <c r="C22" s="64">
        <f>IF('Personalkosten 1. Jahr'!F34&gt;0,IF('Personalkosten 1. Jahr'!F34&lt;=Hilfstabelle!$C$2=AND('Personalkosten 1. Jahr'!G34&gt;=Hilfstabelle!$C$2),'Personalkosten 1. Jahr'!O34/('Personalkosten 1. Jahr'!G34-'Personalkosten 1. Jahr'!F34+1),0),IF('Personalkosten 1. Jahr'!E34&gt;0,'Personalkosten 1. Jahr'!O34/12,0))</f>
        <v>0</v>
      </c>
      <c r="D22" s="64">
        <f>IF('Personalkosten 1. Jahr'!F34&gt;0,IF('Personalkosten 1. Jahr'!F34&lt;=Hilfstabelle!$D$2=AND('Personalkosten 1. Jahr'!G34&gt;=Hilfstabelle!$D$2),'Personalkosten 1. Jahr'!O34/('Personalkosten 1. Jahr'!G34-'Personalkosten 1. Jahr'!F34+1),0),IF('Personalkosten 1. Jahr'!E34&gt;0,'Personalkosten 1. Jahr'!O34/12,0))</f>
        <v>0</v>
      </c>
      <c r="E22" s="64">
        <f>IF('Personalkosten 1. Jahr'!F34&gt;0,IF('Personalkosten 1. Jahr'!F34&lt;=Hilfstabelle!$E$2=AND('Personalkosten 1. Jahr'!G34&gt;=Hilfstabelle!$E$2),'Personalkosten 1. Jahr'!O34/('Personalkosten 1. Jahr'!G34-'Personalkosten 1. Jahr'!F34+1),0),IF('Personalkosten 1. Jahr'!E34&gt;0,'Personalkosten 1. Jahr'!O34/12,0))</f>
        <v>0</v>
      </c>
      <c r="F22" s="64">
        <f>IF('Personalkosten 1. Jahr'!F34&gt;0,IF('Personalkosten 1. Jahr'!F34&lt;=Hilfstabelle!$F$2=AND('Personalkosten 1. Jahr'!G34&gt;=Hilfstabelle!$F$2),'Personalkosten 1. Jahr'!O34/('Personalkosten 1. Jahr'!G34-'Personalkosten 1. Jahr'!F34+1),0),IF('Personalkosten 1. Jahr'!E34&gt;0,'Personalkosten 1. Jahr'!O34/12,0))</f>
        <v>0</v>
      </c>
      <c r="G22" s="64">
        <f>IF('Personalkosten 1. Jahr'!F34&gt;0,IF('Personalkosten 1. Jahr'!F34&lt;=Hilfstabelle!$G$2=AND('Personalkosten 1. Jahr'!G34&gt;=Hilfstabelle!$G$2),'Personalkosten 1. Jahr'!O34/('Personalkosten 1. Jahr'!G34-'Personalkosten 1. Jahr'!F34+1),0),IF('Personalkosten 1. Jahr'!E34&gt;0,'Personalkosten 1. Jahr'!O34/12,0))</f>
        <v>0</v>
      </c>
      <c r="H22" s="64">
        <f>IF('Personalkosten 1. Jahr'!F34&gt;0,IF('Personalkosten 1. Jahr'!F34&lt;=Hilfstabelle!$H$2=AND('Personalkosten 1. Jahr'!G34&gt;=Hilfstabelle!$H$2),'Personalkosten 1. Jahr'!O34/('Personalkosten 1. Jahr'!G34-'Personalkosten 1. Jahr'!F34+1),0),IF('Personalkosten 1. Jahr'!E34&gt;0,'Personalkosten 1. Jahr'!O34/12,0))</f>
        <v>0</v>
      </c>
      <c r="I22" s="64">
        <f>IF('Personalkosten 1. Jahr'!F34&gt;0,IF('Personalkosten 1. Jahr'!F34&lt;=Hilfstabelle!$I$2=AND('Personalkosten 1. Jahr'!G34&gt;=Hilfstabelle!$I$2),'Personalkosten 1. Jahr'!O34/('Personalkosten 1. Jahr'!G34-'Personalkosten 1. Jahr'!F34+1),0),IF('Personalkosten 1. Jahr'!E34&gt;0,'Personalkosten 1. Jahr'!O34/12,0))</f>
        <v>0</v>
      </c>
      <c r="J22" s="64">
        <f>IF('Personalkosten 1. Jahr'!F34&gt;0,IF('Personalkosten 1. Jahr'!F34&lt;=Hilfstabelle!$J$2=AND('Personalkosten 1. Jahr'!G34&gt;=Hilfstabelle!$J$2),'Personalkosten 1. Jahr'!O34/('Personalkosten 1. Jahr'!G34-'Personalkosten 1. Jahr'!F34+1),0),IF('Personalkosten 1. Jahr'!E34&gt;0,'Personalkosten 1. Jahr'!O34/12,0))</f>
        <v>0</v>
      </c>
      <c r="K22" s="64">
        <f>IF('Personalkosten 1. Jahr'!F34&gt;0,IF('Personalkosten 1. Jahr'!F34&lt;=Hilfstabelle!$K$2=AND('Personalkosten 1. Jahr'!G34&gt;=Hilfstabelle!$K$2),'Personalkosten 1. Jahr'!O34/('Personalkosten 1. Jahr'!G34-'Personalkosten 1. Jahr'!F34+1),0),IF('Personalkosten 1. Jahr'!E34&gt;0,'Personalkosten 1. Jahr'!O34/12,0))</f>
        <v>0</v>
      </c>
      <c r="L22" s="64">
        <f>IF('Personalkosten 1. Jahr'!F34&gt;0,IF('Personalkosten 1. Jahr'!F34&lt;=Hilfstabelle!$L$2=AND('Personalkosten 1. Jahr'!G34&gt;=Hilfstabelle!$L$2),'Personalkosten 1. Jahr'!O34/('Personalkosten 1. Jahr'!G34-'Personalkosten 1. Jahr'!F34+1),0),IF('Personalkosten 1. Jahr'!E34&gt;0,'Personalkosten 1. Jahr'!O34/12,0))</f>
        <v>0</v>
      </c>
      <c r="M22" s="64">
        <f>IF('Personalkosten 1. Jahr'!F34&gt;0,IF('Personalkosten 1. Jahr'!F34&lt;=Hilfstabelle!$M$2=AND('Personalkosten 1. Jahr'!G34&gt;=Hilfstabelle!$M$2),'Personalkosten 1. Jahr'!O34/('Personalkosten 1. Jahr'!G34-'Personalkosten 1. Jahr'!F34+1),0),IF('Personalkosten 1. Jahr'!E34&gt;0,'Personalkosten 1. Jahr'!O34/12,0))</f>
        <v>0</v>
      </c>
      <c r="N22" s="65">
        <f t="shared" si="0"/>
        <v>0</v>
      </c>
      <c r="O22" s="37"/>
    </row>
    <row r="23" spans="1:15">
      <c r="A23" s="34">
        <v>21</v>
      </c>
      <c r="B23" s="64">
        <f>IF('Personalkosten 1. Jahr'!F35&gt;0,IF('Personalkosten 1. Jahr'!F35&lt;=Hilfstabelle!$B$2=AND('Personalkosten 1. Jahr'!G35&gt;=Hilfstabelle!$B$2),'Personalkosten 1. Jahr'!O35/('Personalkosten 1. Jahr'!G35-'Personalkosten 1. Jahr'!F35+1),0),IF('Personalkosten 1. Jahr'!E35&gt;0,'Personalkosten 1. Jahr'!O35/12,0))</f>
        <v>0</v>
      </c>
      <c r="C23" s="64">
        <f>IF('Personalkosten 1. Jahr'!F35&gt;0,IF('Personalkosten 1. Jahr'!F35&lt;=Hilfstabelle!$C$2=AND('Personalkosten 1. Jahr'!G35&gt;=Hilfstabelle!$C$2),'Personalkosten 1. Jahr'!O35/('Personalkosten 1. Jahr'!G35-'Personalkosten 1. Jahr'!F35+1),0),IF('Personalkosten 1. Jahr'!E35&gt;0,'Personalkosten 1. Jahr'!O35/12,0))</f>
        <v>0</v>
      </c>
      <c r="D23" s="64">
        <f>IF('Personalkosten 1. Jahr'!G35&gt;0,IF('Personalkosten 1. Jahr'!G35&lt;=Hilfstabelle!$C$2=AND('Personalkosten 1. Jahr'!H35&gt;=Hilfstabelle!$C$2),'Personalkosten 1. Jahr'!P35/('Personalkosten 1. Jahr'!H35-'Personalkosten 1. Jahr'!G35+1),0),IF('Personalkosten 1. Jahr'!F35&gt;0,'Personalkosten 1. Jahr'!P35/12,0))</f>
        <v>0</v>
      </c>
      <c r="E23" s="64">
        <f>IF('Personalkosten 1. Jahr'!H35&gt;0,IF('Personalkosten 1. Jahr'!H35&lt;=Hilfstabelle!$C$2=AND('Personalkosten 1. Jahr'!I35&gt;=Hilfstabelle!$C$2),'Personalkosten 1. Jahr'!Q35/('Personalkosten 1. Jahr'!I35-'Personalkosten 1. Jahr'!H35+1),0),IF('Personalkosten 1. Jahr'!G35&gt;0,'Personalkosten 1. Jahr'!Q35/12,0))</f>
        <v>0</v>
      </c>
      <c r="F23" s="64">
        <f>IF('Personalkosten 1. Jahr'!I35&gt;0,IF('Personalkosten 1. Jahr'!I35&lt;=Hilfstabelle!$C$2=AND('Personalkosten 1. Jahr'!J35&gt;=Hilfstabelle!$C$2),'Personalkosten 1. Jahr'!R35/('Personalkosten 1. Jahr'!J35-'Personalkosten 1. Jahr'!I35+1),0),IF('Personalkosten 1. Jahr'!H35&gt;0,'Personalkosten 1. Jahr'!R35/12,0))</f>
        <v>0</v>
      </c>
      <c r="G23" s="64">
        <f>IF('Personalkosten 1. Jahr'!J35&gt;0,IF('Personalkosten 1. Jahr'!J35&lt;=Hilfstabelle!$C$2=AND('Personalkosten 1. Jahr'!K35&gt;=Hilfstabelle!$C$2),'Personalkosten 1. Jahr'!S35/('Personalkosten 1. Jahr'!K35-'Personalkosten 1. Jahr'!J35+1),0),IF('Personalkosten 1. Jahr'!I35&gt;0,'Personalkosten 1. Jahr'!S35/12,0))</f>
        <v>0</v>
      </c>
      <c r="H23" s="64">
        <f>IF('Personalkosten 1. Jahr'!K35&gt;0,IF('Personalkosten 1. Jahr'!K35&lt;=Hilfstabelle!$C$2=AND('Personalkosten 1. Jahr'!L35&gt;=Hilfstabelle!$C$2),'Personalkosten 1. Jahr'!T35/('Personalkosten 1. Jahr'!L35-'Personalkosten 1. Jahr'!K35+1),0),IF('Personalkosten 1. Jahr'!J35&gt;0,'Personalkosten 1. Jahr'!T35/12,0))</f>
        <v>0</v>
      </c>
      <c r="I23" s="64">
        <f>IF('Personalkosten 1. Jahr'!L35&gt;0,IF('Personalkosten 1. Jahr'!L35&lt;=Hilfstabelle!$C$2=AND('Personalkosten 1. Jahr'!M35&gt;=Hilfstabelle!$C$2),'Personalkosten 1. Jahr'!U35/('Personalkosten 1. Jahr'!M35-'Personalkosten 1. Jahr'!L35+1),0),IF('Personalkosten 1. Jahr'!K35&gt;0,'Personalkosten 1. Jahr'!U35/12,0))</f>
        <v>0</v>
      </c>
      <c r="J23" s="64">
        <f>IF('Personalkosten 1. Jahr'!M35&gt;0,IF('Personalkosten 1. Jahr'!M35&lt;=Hilfstabelle!$C$2=AND('Personalkosten 1. Jahr'!N35&gt;=Hilfstabelle!$C$2),'Personalkosten 1. Jahr'!V35/('Personalkosten 1. Jahr'!N35-'Personalkosten 1. Jahr'!M35+1),0),IF('Personalkosten 1. Jahr'!L35&gt;0,'Personalkosten 1. Jahr'!V35/12,0))</f>
        <v>0</v>
      </c>
      <c r="K23" s="64">
        <f>IF('Personalkosten 1. Jahr'!N35&gt;0,IF('Personalkosten 1. Jahr'!N35&lt;=Hilfstabelle!$C$2=AND('Personalkosten 1. Jahr'!O35&gt;=Hilfstabelle!$C$2),'Personalkosten 1. Jahr'!W35/('Personalkosten 1. Jahr'!O35-'Personalkosten 1. Jahr'!N35+1),0),IF('Personalkosten 1. Jahr'!M35&gt;0,'Personalkosten 1. Jahr'!W35/12,0))</f>
        <v>0</v>
      </c>
      <c r="L23" s="64">
        <f>IF('Personalkosten 1. Jahr'!O35&gt;0,IF('Personalkosten 1. Jahr'!O35&lt;=Hilfstabelle!$C$2=AND('Personalkosten 1. Jahr'!P35&gt;=Hilfstabelle!$C$2),'Personalkosten 1. Jahr'!X35/('Personalkosten 1. Jahr'!P35-'Personalkosten 1. Jahr'!O35+1),0),IF('Personalkosten 1. Jahr'!N35&gt;0,'Personalkosten 1. Jahr'!X35/12,0))</f>
        <v>0</v>
      </c>
      <c r="M23" s="64">
        <f>IF('Personalkosten 1. Jahr'!P35&gt;0,IF('Personalkosten 1. Jahr'!P35&lt;=Hilfstabelle!$C$2=AND('Personalkosten 1. Jahr'!Q35&gt;=Hilfstabelle!$C$2),'Personalkosten 1. Jahr'!Y35/('Personalkosten 1. Jahr'!Q35-'Personalkosten 1. Jahr'!P35+1),0),IF('Personalkosten 1. Jahr'!O35&gt;0,'Personalkosten 1. Jahr'!Y35/12,0))</f>
        <v>0</v>
      </c>
      <c r="N23" s="65">
        <f t="shared" si="0"/>
        <v>0</v>
      </c>
      <c r="O23" s="37"/>
    </row>
    <row r="24" spans="1:15">
      <c r="A24" s="34">
        <v>22</v>
      </c>
      <c r="B24" s="64">
        <f>IF('Personalkosten 1. Jahr'!F36&gt;0,IF('Personalkosten 1. Jahr'!F36&lt;=Hilfstabelle!$B$2=AND('Personalkosten 1. Jahr'!G36&gt;=Hilfstabelle!$B$2),'Personalkosten 1. Jahr'!O36/('Personalkosten 1. Jahr'!G36-'Personalkosten 1. Jahr'!F36+1),0),IF('Personalkosten 1. Jahr'!E36&gt;0,'Personalkosten 1. Jahr'!O36/12,0))</f>
        <v>0</v>
      </c>
      <c r="C24" s="64">
        <f>IF('Personalkosten 1. Jahr'!F36&gt;0,IF('Personalkosten 1. Jahr'!F36&lt;=Hilfstabelle!$C$2=AND('Personalkosten 1. Jahr'!G36&gt;=Hilfstabelle!$C$2),'Personalkosten 1. Jahr'!O36/('Personalkosten 1. Jahr'!G36-'Personalkosten 1. Jahr'!F36+1),0),IF('Personalkosten 1. Jahr'!E36&gt;0,'Personalkosten 1. Jahr'!O36/12,0))</f>
        <v>0</v>
      </c>
      <c r="D24" s="64">
        <f>IF('Personalkosten 1. Jahr'!F36&gt;0,IF('Personalkosten 1. Jahr'!F36&lt;=Hilfstabelle!$D$2=AND('Personalkosten 1. Jahr'!G36&gt;=Hilfstabelle!$D$2),'Personalkosten 1. Jahr'!O36/('Personalkosten 1. Jahr'!G36-'Personalkosten 1. Jahr'!F36+1),0),IF('Personalkosten 1. Jahr'!E36&gt;0,'Personalkosten 1. Jahr'!O36/12,0))</f>
        <v>0</v>
      </c>
      <c r="E24" s="64">
        <f>IF('Personalkosten 1. Jahr'!F36&gt;0,IF('Personalkosten 1. Jahr'!F36&lt;=Hilfstabelle!$E$2=AND('Personalkosten 1. Jahr'!G36&gt;=Hilfstabelle!$E$2),'Personalkosten 1. Jahr'!O36/('Personalkosten 1. Jahr'!G36-'Personalkosten 1. Jahr'!F36+1),0),IF('Personalkosten 1. Jahr'!E36&gt;0,'Personalkosten 1. Jahr'!O36/12,0))</f>
        <v>0</v>
      </c>
      <c r="F24" s="64">
        <f>IF('Personalkosten 1. Jahr'!F36&gt;0,IF('Personalkosten 1. Jahr'!F36&lt;=Hilfstabelle!$F$2=AND('Personalkosten 1. Jahr'!G36&gt;=Hilfstabelle!$F$2),'Personalkosten 1. Jahr'!O36/('Personalkosten 1. Jahr'!G36-'Personalkosten 1. Jahr'!F36+1),0),IF('Personalkosten 1. Jahr'!E36&gt;0,'Personalkosten 1. Jahr'!O36/12,0))</f>
        <v>0</v>
      </c>
      <c r="G24" s="64">
        <f>IF('Personalkosten 1. Jahr'!F36&gt;0,IF('Personalkosten 1. Jahr'!F36&lt;=Hilfstabelle!$G$2=AND('Personalkosten 1. Jahr'!G36&gt;=Hilfstabelle!$G$2),'Personalkosten 1. Jahr'!O36/('Personalkosten 1. Jahr'!G36-'Personalkosten 1. Jahr'!F36+1),0),IF('Personalkosten 1. Jahr'!E36&gt;0,'Personalkosten 1. Jahr'!O36/12,0))</f>
        <v>0</v>
      </c>
      <c r="H24" s="64">
        <f>IF('Personalkosten 1. Jahr'!F36&gt;0,IF('Personalkosten 1. Jahr'!F36&lt;=Hilfstabelle!$H$2=AND('Personalkosten 1. Jahr'!G36&gt;=Hilfstabelle!$H$2),'Personalkosten 1. Jahr'!O36/('Personalkosten 1. Jahr'!G36-'Personalkosten 1. Jahr'!F36+1),0),IF('Personalkosten 1. Jahr'!E36&gt;0,'Personalkosten 1. Jahr'!O36/12,0))</f>
        <v>0</v>
      </c>
      <c r="I24" s="64">
        <f>IF('Personalkosten 1. Jahr'!F36&gt;0,IF('Personalkosten 1. Jahr'!F36&lt;=Hilfstabelle!$I$2=AND('Personalkosten 1. Jahr'!G36&gt;=Hilfstabelle!$I$2),'Personalkosten 1. Jahr'!O36/('Personalkosten 1. Jahr'!G36-'Personalkosten 1. Jahr'!F36+1),0),IF('Personalkosten 1. Jahr'!E36&gt;0,'Personalkosten 1. Jahr'!O36/12,0))</f>
        <v>0</v>
      </c>
      <c r="J24" s="64">
        <f>IF('Personalkosten 1. Jahr'!F36&gt;0,IF('Personalkosten 1. Jahr'!F36&lt;=Hilfstabelle!$J$2=AND('Personalkosten 1. Jahr'!G36&gt;=Hilfstabelle!$J$2),'Personalkosten 1. Jahr'!O36/('Personalkosten 1. Jahr'!G36-'Personalkosten 1. Jahr'!F36+1),0),IF('Personalkosten 1. Jahr'!E36&gt;0,'Personalkosten 1. Jahr'!O36/12,0))</f>
        <v>0</v>
      </c>
      <c r="K24" s="64">
        <f>IF('Personalkosten 1. Jahr'!F36&gt;0,IF('Personalkosten 1. Jahr'!F36&lt;=Hilfstabelle!$K$2=AND('Personalkosten 1. Jahr'!G36&gt;=Hilfstabelle!$K$2),'Personalkosten 1. Jahr'!O36/('Personalkosten 1. Jahr'!G36-'Personalkosten 1. Jahr'!F36+1),0),IF('Personalkosten 1. Jahr'!E36&gt;0,'Personalkosten 1. Jahr'!O36/12,0))</f>
        <v>0</v>
      </c>
      <c r="L24" s="64">
        <f>IF('Personalkosten 1. Jahr'!F36&gt;0,IF('Personalkosten 1. Jahr'!F36&lt;=Hilfstabelle!$L$2=AND('Personalkosten 1. Jahr'!G36&gt;=Hilfstabelle!$L$2),'Personalkosten 1. Jahr'!O36/('Personalkosten 1. Jahr'!G36-'Personalkosten 1. Jahr'!F36+1),0),IF('Personalkosten 1. Jahr'!E36&gt;0,'Personalkosten 1. Jahr'!O36/12,0))</f>
        <v>0</v>
      </c>
      <c r="M24" s="64">
        <f>IF('Personalkosten 1. Jahr'!F36&gt;0,IF('Personalkosten 1. Jahr'!F36&lt;=Hilfstabelle!$M$2=AND('Personalkosten 1. Jahr'!G36&gt;=Hilfstabelle!$M$2),'Personalkosten 1. Jahr'!O36/('Personalkosten 1. Jahr'!G36-'Personalkosten 1. Jahr'!F36+1),0),IF('Personalkosten 1. Jahr'!E36&gt;0,'Personalkosten 1. Jahr'!O36/12,0))</f>
        <v>0</v>
      </c>
      <c r="N24" s="65">
        <f t="shared" si="0"/>
        <v>0</v>
      </c>
      <c r="O24" s="37"/>
    </row>
    <row r="25" spans="1:15">
      <c r="A25" s="34">
        <v>23</v>
      </c>
      <c r="B25" s="64">
        <f>IF('Personalkosten 1. Jahr'!F37&gt;0,IF('Personalkosten 1. Jahr'!F37&lt;=Hilfstabelle!$B$2=AND('Personalkosten 1. Jahr'!G37&gt;=Hilfstabelle!$B$2),'Personalkosten 1. Jahr'!O37/('Personalkosten 1. Jahr'!G37-'Personalkosten 1. Jahr'!F37+1),0),IF('Personalkosten 1. Jahr'!E37&gt;0,'Personalkosten 1. Jahr'!O37/12,0))</f>
        <v>0</v>
      </c>
      <c r="C25" s="64">
        <f>IF('Personalkosten 1. Jahr'!F37&gt;0,IF('Personalkosten 1. Jahr'!F37&lt;=Hilfstabelle!$C$2=AND('Personalkosten 1. Jahr'!G37&gt;=Hilfstabelle!$C$2),'Personalkosten 1. Jahr'!O37/('Personalkosten 1. Jahr'!G37-'Personalkosten 1. Jahr'!F37+1),0),IF('Personalkosten 1. Jahr'!E37&gt;0,'Personalkosten 1. Jahr'!O37/12,0))</f>
        <v>0</v>
      </c>
      <c r="D25" s="64">
        <f>IF('Personalkosten 1. Jahr'!F37&gt;0,IF('Personalkosten 1. Jahr'!F37&lt;=Hilfstabelle!$D$2=AND('Personalkosten 1. Jahr'!G37&gt;=Hilfstabelle!$D$2),'Personalkosten 1. Jahr'!O37/('Personalkosten 1. Jahr'!G37-'Personalkosten 1. Jahr'!F37+1),0),IF('Personalkosten 1. Jahr'!E37&gt;0,'Personalkosten 1. Jahr'!O37/12,0))</f>
        <v>0</v>
      </c>
      <c r="E25" s="64">
        <f>IF('Personalkosten 1. Jahr'!F37&gt;0,IF('Personalkosten 1. Jahr'!F37&lt;=Hilfstabelle!$E$2=AND('Personalkosten 1. Jahr'!G37&gt;=Hilfstabelle!$E$2),'Personalkosten 1. Jahr'!O37/('Personalkosten 1. Jahr'!G37-'Personalkosten 1. Jahr'!F37+1),0),IF('Personalkosten 1. Jahr'!E37&gt;0,'Personalkosten 1. Jahr'!O37/12,0))</f>
        <v>0</v>
      </c>
      <c r="F25" s="64">
        <f>IF('Personalkosten 1. Jahr'!F37&gt;0,IF('Personalkosten 1. Jahr'!F37&lt;=Hilfstabelle!$F$2=AND('Personalkosten 1. Jahr'!G37&gt;=Hilfstabelle!$F$2),'Personalkosten 1. Jahr'!O37/('Personalkosten 1. Jahr'!G37-'Personalkosten 1. Jahr'!F37+1),0),IF('Personalkosten 1. Jahr'!E37&gt;0,'Personalkosten 1. Jahr'!O37/12,0))</f>
        <v>0</v>
      </c>
      <c r="G25" s="64">
        <f>IF('Personalkosten 1. Jahr'!F37&gt;0,IF('Personalkosten 1. Jahr'!F37&lt;=Hilfstabelle!$G$2=AND('Personalkosten 1. Jahr'!G37&gt;=Hilfstabelle!$G$2),'Personalkosten 1. Jahr'!O37/('Personalkosten 1. Jahr'!G37-'Personalkosten 1. Jahr'!F37+1),0),IF('Personalkosten 1. Jahr'!E37&gt;0,'Personalkosten 1. Jahr'!O37/12,0))</f>
        <v>0</v>
      </c>
      <c r="H25" s="64">
        <f>IF('Personalkosten 1. Jahr'!F37&gt;0,IF('Personalkosten 1. Jahr'!F37&lt;=Hilfstabelle!$H$2=AND('Personalkosten 1. Jahr'!G37&gt;=Hilfstabelle!$H$2),'Personalkosten 1. Jahr'!O37/('Personalkosten 1. Jahr'!G37-'Personalkosten 1. Jahr'!F37+1),0),IF('Personalkosten 1. Jahr'!E37&gt;0,'Personalkosten 1. Jahr'!O37/12,0))</f>
        <v>0</v>
      </c>
      <c r="I25" s="64">
        <f>IF('Personalkosten 1. Jahr'!F37&gt;0,IF('Personalkosten 1. Jahr'!F37&lt;=Hilfstabelle!$I$2=AND('Personalkosten 1. Jahr'!G37&gt;=Hilfstabelle!$I$2),'Personalkosten 1. Jahr'!O37/('Personalkosten 1. Jahr'!G37-'Personalkosten 1. Jahr'!F37+1),0),IF('Personalkosten 1. Jahr'!E37&gt;0,'Personalkosten 1. Jahr'!O37/12,0))</f>
        <v>0</v>
      </c>
      <c r="J25" s="64">
        <f>IF('Personalkosten 1. Jahr'!F37&gt;0,IF('Personalkosten 1. Jahr'!F37&lt;=Hilfstabelle!$J$2=AND('Personalkosten 1. Jahr'!G37&gt;=Hilfstabelle!$J$2),'Personalkosten 1. Jahr'!O37/('Personalkosten 1. Jahr'!G37-'Personalkosten 1. Jahr'!F37+1),0),IF('Personalkosten 1. Jahr'!E37&gt;0,'Personalkosten 1. Jahr'!O37/12,0))</f>
        <v>0</v>
      </c>
      <c r="K25" s="64">
        <f>IF('Personalkosten 1. Jahr'!F37&gt;0,IF('Personalkosten 1. Jahr'!F37&lt;=Hilfstabelle!$K$2=AND('Personalkosten 1. Jahr'!G37&gt;=Hilfstabelle!$K$2),'Personalkosten 1. Jahr'!O37/('Personalkosten 1. Jahr'!G37-'Personalkosten 1. Jahr'!F37+1),0),IF('Personalkosten 1. Jahr'!E37&gt;0,'Personalkosten 1. Jahr'!O37/12,0))</f>
        <v>0</v>
      </c>
      <c r="L25" s="64">
        <f>IF('Personalkosten 1. Jahr'!F37&gt;0,IF('Personalkosten 1. Jahr'!F37&lt;=Hilfstabelle!$L$2=AND('Personalkosten 1. Jahr'!G37&gt;=Hilfstabelle!$L$2),'Personalkosten 1. Jahr'!O37/('Personalkosten 1. Jahr'!G37-'Personalkosten 1. Jahr'!F37+1),0),IF('Personalkosten 1. Jahr'!E37&gt;0,'Personalkosten 1. Jahr'!O37/12,0))</f>
        <v>0</v>
      </c>
      <c r="M25" s="64">
        <f>IF('Personalkosten 1. Jahr'!F37&gt;0,IF('Personalkosten 1. Jahr'!F37&lt;=Hilfstabelle!$M$2=AND('Personalkosten 1. Jahr'!G37&gt;=Hilfstabelle!$M$2),'Personalkosten 1. Jahr'!O37/('Personalkosten 1. Jahr'!G37-'Personalkosten 1. Jahr'!F37+1),0),IF('Personalkosten 1. Jahr'!E37&gt;0,'Personalkosten 1. Jahr'!O37/12,0))</f>
        <v>0</v>
      </c>
      <c r="N25" s="65">
        <f t="shared" si="0"/>
        <v>0</v>
      </c>
      <c r="O25" s="37"/>
    </row>
    <row r="26" spans="1:15">
      <c r="A26" s="34">
        <v>24</v>
      </c>
      <c r="B26" s="64">
        <f>IF('Personalkosten 1. Jahr'!F38&gt;0,IF('Personalkosten 1. Jahr'!F38&lt;=Hilfstabelle!$B$2=AND('Personalkosten 1. Jahr'!G38&gt;=Hilfstabelle!$B$2),'Personalkosten 1. Jahr'!O38/('Personalkosten 1. Jahr'!G38-'Personalkosten 1. Jahr'!F38+1),0),IF('Personalkosten 1. Jahr'!E38&gt;0,'Personalkosten 1. Jahr'!O38/12,0))</f>
        <v>0</v>
      </c>
      <c r="C26" s="64">
        <f>IF('Personalkosten 1. Jahr'!F38&gt;0,IF('Personalkosten 1. Jahr'!F38&lt;=Hilfstabelle!$C$2=AND('Personalkosten 1. Jahr'!G38&gt;=Hilfstabelle!$C$2),'Personalkosten 1. Jahr'!O38/('Personalkosten 1. Jahr'!G38-'Personalkosten 1. Jahr'!F38+1),0),IF('Personalkosten 1. Jahr'!E38&gt;0,'Personalkosten 1. Jahr'!O38/12,0))</f>
        <v>0</v>
      </c>
      <c r="D26" s="64">
        <f>IF('Personalkosten 1. Jahr'!F38&gt;0,IF('Personalkosten 1. Jahr'!F38&lt;=Hilfstabelle!$D$2=AND('Personalkosten 1. Jahr'!G38&gt;=Hilfstabelle!$D$2),'Personalkosten 1. Jahr'!O38/('Personalkosten 1. Jahr'!G38-'Personalkosten 1. Jahr'!F38+1),0),IF('Personalkosten 1. Jahr'!E38&gt;0,'Personalkosten 1. Jahr'!O38/12,0))</f>
        <v>0</v>
      </c>
      <c r="E26" s="64">
        <f>IF('Personalkosten 1. Jahr'!F38&gt;0,IF('Personalkosten 1. Jahr'!F38&lt;=Hilfstabelle!$E$2=AND('Personalkosten 1. Jahr'!G38&gt;=Hilfstabelle!$E$2),'Personalkosten 1. Jahr'!O38/('Personalkosten 1. Jahr'!G38-'Personalkosten 1. Jahr'!F38+1),0),IF('Personalkosten 1. Jahr'!E38&gt;0,'Personalkosten 1. Jahr'!O38/12,0))</f>
        <v>0</v>
      </c>
      <c r="F26" s="64">
        <f>IF('Personalkosten 1. Jahr'!F38&gt;0,IF('Personalkosten 1. Jahr'!F38&lt;=Hilfstabelle!$F$2=AND('Personalkosten 1. Jahr'!G38&gt;=Hilfstabelle!$F$2),'Personalkosten 1. Jahr'!O38/('Personalkosten 1. Jahr'!G38-'Personalkosten 1. Jahr'!F38+1),0),IF('Personalkosten 1. Jahr'!E38&gt;0,'Personalkosten 1. Jahr'!O38/12,0))</f>
        <v>0</v>
      </c>
      <c r="G26" s="64">
        <f>IF('Personalkosten 1. Jahr'!F38&gt;0,IF('Personalkosten 1. Jahr'!F38&lt;=Hilfstabelle!$G$2=AND('Personalkosten 1. Jahr'!G38&gt;=Hilfstabelle!$G$2),'Personalkosten 1. Jahr'!O38/('Personalkosten 1. Jahr'!G38-'Personalkosten 1. Jahr'!F38+1),0),IF('Personalkosten 1. Jahr'!E38&gt;0,'Personalkosten 1. Jahr'!O38/12,0))</f>
        <v>0</v>
      </c>
      <c r="H26" s="64">
        <f>IF('Personalkosten 1. Jahr'!F38&gt;0,IF('Personalkosten 1. Jahr'!F38&lt;=Hilfstabelle!$H$2=AND('Personalkosten 1. Jahr'!G38&gt;=Hilfstabelle!$H$2),'Personalkosten 1. Jahr'!O38/('Personalkosten 1. Jahr'!G38-'Personalkosten 1. Jahr'!F38+1),0),IF('Personalkosten 1. Jahr'!E38&gt;0,'Personalkosten 1. Jahr'!O38/12,0))</f>
        <v>0</v>
      </c>
      <c r="I26" s="64">
        <f>IF('Personalkosten 1. Jahr'!F38&gt;0,IF('Personalkosten 1. Jahr'!F38&lt;=Hilfstabelle!$I$2=AND('Personalkosten 1. Jahr'!G38&gt;=Hilfstabelle!$I$2),'Personalkosten 1. Jahr'!O38/('Personalkosten 1. Jahr'!G38-'Personalkosten 1. Jahr'!F38+1),0),IF('Personalkosten 1. Jahr'!E38&gt;0,'Personalkosten 1. Jahr'!O38/12,0))</f>
        <v>0</v>
      </c>
      <c r="J26" s="64">
        <f>IF('Personalkosten 1. Jahr'!F38&gt;0,IF('Personalkosten 1. Jahr'!F38&lt;=Hilfstabelle!$J$2=AND('Personalkosten 1. Jahr'!G38&gt;=Hilfstabelle!$J$2),'Personalkosten 1. Jahr'!O38/('Personalkosten 1. Jahr'!G38-'Personalkosten 1. Jahr'!F38+1),0),IF('Personalkosten 1. Jahr'!E38&gt;0,'Personalkosten 1. Jahr'!O38/12,0))</f>
        <v>0</v>
      </c>
      <c r="K26" s="64">
        <f>IF('Personalkosten 1. Jahr'!F38&gt;0,IF('Personalkosten 1. Jahr'!F38&lt;=Hilfstabelle!$K$2=AND('Personalkosten 1. Jahr'!G38&gt;=Hilfstabelle!$K$2),'Personalkosten 1. Jahr'!O38/('Personalkosten 1. Jahr'!G38-'Personalkosten 1. Jahr'!F38+1),0),IF('Personalkosten 1. Jahr'!E38&gt;0,'Personalkosten 1. Jahr'!O38/12,0))</f>
        <v>0</v>
      </c>
      <c r="L26" s="64">
        <f>IF('Personalkosten 1. Jahr'!F38&gt;0,IF('Personalkosten 1. Jahr'!F38&lt;=Hilfstabelle!$L$2=AND('Personalkosten 1. Jahr'!G38&gt;=Hilfstabelle!$L$2),'Personalkosten 1. Jahr'!O38/('Personalkosten 1. Jahr'!G38-'Personalkosten 1. Jahr'!F38+1),0),IF('Personalkosten 1. Jahr'!E38&gt;0,'Personalkosten 1. Jahr'!O38/12,0))</f>
        <v>0</v>
      </c>
      <c r="M26" s="64">
        <f>IF('Personalkosten 1. Jahr'!F38&gt;0,IF('Personalkosten 1. Jahr'!F38&lt;=Hilfstabelle!$M$2=AND('Personalkosten 1. Jahr'!G38&gt;=Hilfstabelle!$M$2),'Personalkosten 1. Jahr'!O38/('Personalkosten 1. Jahr'!G38-'Personalkosten 1. Jahr'!F38+1),0),IF('Personalkosten 1. Jahr'!E38&gt;0,'Personalkosten 1. Jahr'!O38/12,0))</f>
        <v>0</v>
      </c>
      <c r="N26" s="65">
        <f t="shared" si="0"/>
        <v>0</v>
      </c>
      <c r="O26" s="37"/>
    </row>
    <row r="27" spans="1:15">
      <c r="A27" s="34" t="s">
        <v>359</v>
      </c>
      <c r="B27" s="66" t="e">
        <f>('Personalkosten 1. Jahr'!$O$40+'Personalkosten 1. Jahr'!$O$41)*Hilfstabelle!B28/'Personalkosten 1. Jahr'!$O$39</f>
        <v>#DIV/0!</v>
      </c>
      <c r="C27" s="66" t="e">
        <f>('Personalkosten 1. Jahr'!$O$40+'Personalkosten 1. Jahr'!$O$41)*Hilfstabelle!C28/'Personalkosten 1. Jahr'!$O$39</f>
        <v>#DIV/0!</v>
      </c>
      <c r="D27" s="66" t="e">
        <f>('Personalkosten 1. Jahr'!$O$40+'Personalkosten 1. Jahr'!$O$41)*Hilfstabelle!D28/'Personalkosten 1. Jahr'!$O$39</f>
        <v>#DIV/0!</v>
      </c>
      <c r="E27" s="66" t="e">
        <f>('Personalkosten 1. Jahr'!$O$40+'Personalkosten 1. Jahr'!$O$41)*Hilfstabelle!E28/'Personalkosten 1. Jahr'!$O$39</f>
        <v>#DIV/0!</v>
      </c>
      <c r="F27" s="66" t="e">
        <f>('Personalkosten 1. Jahr'!$O$40+'Personalkosten 1. Jahr'!$O$41)*Hilfstabelle!F28/'Personalkosten 1. Jahr'!$O$39</f>
        <v>#DIV/0!</v>
      </c>
      <c r="G27" s="66" t="e">
        <f>('Personalkosten 1. Jahr'!$O$40+'Personalkosten 1. Jahr'!$O$41)*Hilfstabelle!G28/'Personalkosten 1. Jahr'!$O$39</f>
        <v>#DIV/0!</v>
      </c>
      <c r="H27" s="66" t="e">
        <f>('Personalkosten 1. Jahr'!$O$40+'Personalkosten 1. Jahr'!$O$41)*Hilfstabelle!H28/'Personalkosten 1. Jahr'!$O$39</f>
        <v>#DIV/0!</v>
      </c>
      <c r="I27" s="66" t="e">
        <f>('Personalkosten 1. Jahr'!$O$40+'Personalkosten 1. Jahr'!$O$41)*Hilfstabelle!I28/'Personalkosten 1. Jahr'!$O$39</f>
        <v>#DIV/0!</v>
      </c>
      <c r="J27" s="66" t="e">
        <f>('Personalkosten 1. Jahr'!$O$40+'Personalkosten 1. Jahr'!$O$41)*Hilfstabelle!J28/'Personalkosten 1. Jahr'!$O$39</f>
        <v>#DIV/0!</v>
      </c>
      <c r="K27" s="66" t="e">
        <f>('Personalkosten 1. Jahr'!$O$40+'Personalkosten 1. Jahr'!$O$41)*Hilfstabelle!K28/'Personalkosten 1. Jahr'!$O$39</f>
        <v>#DIV/0!</v>
      </c>
      <c r="L27" s="66" t="e">
        <f>('Personalkosten 1. Jahr'!$O$40+'Personalkosten 1. Jahr'!$O$41)*Hilfstabelle!L28/'Personalkosten 1. Jahr'!$O$39</f>
        <v>#DIV/0!</v>
      </c>
      <c r="M27" s="66" t="e">
        <f>('Personalkosten 1. Jahr'!$O$40+'Personalkosten 1. Jahr'!$O$41)*Hilfstabelle!M28/'Personalkosten 1. Jahr'!$O$39</f>
        <v>#DIV/0!</v>
      </c>
      <c r="N27" s="65" t="e">
        <f t="shared" si="0"/>
        <v>#DIV/0!</v>
      </c>
      <c r="O27" s="37"/>
    </row>
    <row r="28" spans="1:15">
      <c r="A28" s="47" t="s">
        <v>5</v>
      </c>
      <c r="B28" s="66">
        <f t="shared" ref="B28:M28" si="2">SUM(B3:B26)</f>
        <v>0</v>
      </c>
      <c r="C28" s="66">
        <f t="shared" si="2"/>
        <v>0</v>
      </c>
      <c r="D28" s="66">
        <f t="shared" si="2"/>
        <v>0</v>
      </c>
      <c r="E28" s="66">
        <f t="shared" si="2"/>
        <v>0</v>
      </c>
      <c r="F28" s="66">
        <f t="shared" si="2"/>
        <v>0</v>
      </c>
      <c r="G28" s="66">
        <f t="shared" si="2"/>
        <v>0</v>
      </c>
      <c r="H28" s="66">
        <f t="shared" si="2"/>
        <v>0</v>
      </c>
      <c r="I28" s="66">
        <f t="shared" si="2"/>
        <v>0</v>
      </c>
      <c r="J28" s="66">
        <f t="shared" si="2"/>
        <v>0</v>
      </c>
      <c r="K28" s="66">
        <f t="shared" si="2"/>
        <v>0</v>
      </c>
      <c r="L28" s="66">
        <f t="shared" si="2"/>
        <v>0</v>
      </c>
      <c r="M28" s="66">
        <f t="shared" si="2"/>
        <v>0</v>
      </c>
      <c r="N28" s="65">
        <f t="shared" si="0"/>
        <v>0</v>
      </c>
      <c r="O28" s="37"/>
    </row>
    <row r="29" spans="1:15">
      <c r="A29" s="47" t="s">
        <v>5</v>
      </c>
      <c r="B29" s="66">
        <f t="shared" ref="B29:M29" si="3">IF(B28&gt;0,B27+B28,B28)</f>
        <v>0</v>
      </c>
      <c r="C29" s="66">
        <f t="shared" si="3"/>
        <v>0</v>
      </c>
      <c r="D29" s="66">
        <f t="shared" si="3"/>
        <v>0</v>
      </c>
      <c r="E29" s="66">
        <f t="shared" si="3"/>
        <v>0</v>
      </c>
      <c r="F29" s="66">
        <f t="shared" si="3"/>
        <v>0</v>
      </c>
      <c r="G29" s="66">
        <f t="shared" si="3"/>
        <v>0</v>
      </c>
      <c r="H29" s="66">
        <f t="shared" si="3"/>
        <v>0</v>
      </c>
      <c r="I29" s="66">
        <f t="shared" si="3"/>
        <v>0</v>
      </c>
      <c r="J29" s="66">
        <f t="shared" si="3"/>
        <v>0</v>
      </c>
      <c r="K29" s="66">
        <f t="shared" si="3"/>
        <v>0</v>
      </c>
      <c r="L29" s="66">
        <f t="shared" si="3"/>
        <v>0</v>
      </c>
      <c r="M29" s="66">
        <f t="shared" si="3"/>
        <v>0</v>
      </c>
      <c r="N29" s="65">
        <f t="shared" si="0"/>
        <v>0</v>
      </c>
      <c r="O29" s="37"/>
    </row>
    <row r="30" spans="1:15">
      <c r="A30" s="34"/>
      <c r="B30" s="66"/>
      <c r="C30" s="66"/>
      <c r="D30" s="66"/>
      <c r="E30" s="66"/>
      <c r="F30" s="66"/>
      <c r="G30" s="66"/>
      <c r="H30" s="66"/>
      <c r="I30" s="66"/>
      <c r="J30" s="66"/>
      <c r="K30" s="66"/>
      <c r="L30" s="66"/>
      <c r="M30" s="66"/>
      <c r="N30" s="67"/>
      <c r="O30" s="37"/>
    </row>
    <row r="31" spans="1:15">
      <c r="A31" s="34"/>
      <c r="B31" s="64"/>
      <c r="C31" s="66"/>
      <c r="D31" s="66"/>
      <c r="E31" s="66"/>
      <c r="F31" s="66"/>
      <c r="G31" s="66"/>
      <c r="H31" s="66"/>
      <c r="I31" s="66"/>
      <c r="J31" s="66"/>
      <c r="K31" s="66"/>
      <c r="L31" s="66"/>
      <c r="M31" s="66"/>
      <c r="N31" s="66"/>
      <c r="O31" s="37"/>
    </row>
    <row r="32" spans="1:15">
      <c r="A32" s="34"/>
      <c r="B32" s="66"/>
      <c r="C32" s="66"/>
      <c r="D32" s="66"/>
      <c r="E32" s="66"/>
      <c r="F32" s="66"/>
      <c r="G32" s="66"/>
      <c r="H32" s="66"/>
      <c r="I32" s="66"/>
      <c r="J32" s="66"/>
      <c r="K32" s="66"/>
      <c r="L32" s="66"/>
      <c r="M32" s="66"/>
      <c r="N32" s="66"/>
      <c r="O32" s="37"/>
    </row>
    <row r="33" spans="1:15">
      <c r="A33" s="34"/>
      <c r="B33" s="66"/>
      <c r="C33" s="66"/>
      <c r="D33" s="66"/>
      <c r="E33" s="66"/>
      <c r="F33" s="66"/>
      <c r="G33" s="66"/>
      <c r="H33" s="66"/>
      <c r="I33" s="66"/>
      <c r="J33" s="66"/>
      <c r="K33" s="66"/>
      <c r="L33" s="66"/>
      <c r="M33" s="66"/>
      <c r="N33" s="66"/>
      <c r="O33" s="37"/>
    </row>
    <row r="34" spans="1:15">
      <c r="A34" s="34"/>
      <c r="B34" s="66"/>
      <c r="C34" s="66"/>
      <c r="D34" s="66"/>
      <c r="E34" s="66"/>
      <c r="F34" s="66"/>
      <c r="G34" s="66"/>
      <c r="H34" s="66"/>
      <c r="I34" s="66"/>
      <c r="J34" s="66"/>
      <c r="K34" s="66"/>
      <c r="L34" s="66"/>
      <c r="M34" s="66"/>
      <c r="N34" s="66"/>
      <c r="O34" s="37"/>
    </row>
    <row r="35" spans="1:15">
      <c r="A35" s="34" t="s">
        <v>357</v>
      </c>
      <c r="B35" s="66">
        <v>1</v>
      </c>
      <c r="C35" s="66">
        <v>2</v>
      </c>
      <c r="D35" s="66">
        <v>3</v>
      </c>
      <c r="E35" s="66">
        <v>4</v>
      </c>
      <c r="F35" s="66">
        <v>5</v>
      </c>
      <c r="G35" s="66">
        <v>6</v>
      </c>
      <c r="H35" s="66">
        <v>7</v>
      </c>
      <c r="I35" s="66">
        <v>8</v>
      </c>
      <c r="J35" s="66">
        <v>9</v>
      </c>
      <c r="K35" s="66">
        <v>10</v>
      </c>
      <c r="L35" s="66">
        <v>11</v>
      </c>
      <c r="M35" s="66">
        <v>12</v>
      </c>
      <c r="N35" s="68" t="s">
        <v>5</v>
      </c>
      <c r="O35" s="37"/>
    </row>
    <row r="36" spans="1:15">
      <c r="A36" s="34">
        <v>1</v>
      </c>
      <c r="B36" s="64">
        <f>IF('Personalkosten 2. Jahr'!$D15&gt;0,IF('Personalkosten 2. Jahr'!$D15&lt;=Hilfstabelle!B$2=AND('Personalkosten 2. Jahr'!$E15&gt;=Hilfstabelle!B$2),'Personalkosten 2. Jahr'!$M15/('Personalkosten 2. Jahr'!$E15-'Personalkosten 2. Jahr'!$D15+1),0),IF('Personalkosten 2. Jahr'!$C15&gt;0,'Personalkosten 2. Jahr'!$M15/12,0))</f>
        <v>0</v>
      </c>
      <c r="C36" s="64">
        <f>IF('Personalkosten 2. Jahr'!$D15&gt;0,IF('Personalkosten 2. Jahr'!$D15&lt;=Hilfstabelle!C$2=AND('Personalkosten 2. Jahr'!$E15&gt;=Hilfstabelle!C$2),'Personalkosten 2. Jahr'!$M15/('Personalkosten 2. Jahr'!$E15-'Personalkosten 2. Jahr'!$D15+1),0),IF('Personalkosten 2. Jahr'!$C15&gt;0,'Personalkosten 2. Jahr'!$M15/12,0))</f>
        <v>0</v>
      </c>
      <c r="D36" s="64">
        <f>IF('Personalkosten 2. Jahr'!$D15&gt;0,IF('Personalkosten 2. Jahr'!$D15&lt;=Hilfstabelle!D$2=AND('Personalkosten 2. Jahr'!$E15&gt;=Hilfstabelle!D$2),'Personalkosten 2. Jahr'!$M15/('Personalkosten 2. Jahr'!$E15-'Personalkosten 2. Jahr'!$D15+1),0),IF('Personalkosten 2. Jahr'!$C15&gt;0,'Personalkosten 2. Jahr'!$M15/12,0))</f>
        <v>0</v>
      </c>
      <c r="E36" s="64">
        <f>IF('Personalkosten 2. Jahr'!$D15&gt;0,IF('Personalkosten 2. Jahr'!$D15&lt;=Hilfstabelle!E$2=AND('Personalkosten 2. Jahr'!$E15&gt;=Hilfstabelle!E$2),'Personalkosten 2. Jahr'!$M15/('Personalkosten 2. Jahr'!$E15-'Personalkosten 2. Jahr'!$D15+1),0),IF('Personalkosten 2. Jahr'!$C15&gt;0,'Personalkosten 2. Jahr'!$M15/12,0))</f>
        <v>0</v>
      </c>
      <c r="F36" s="64">
        <f>IF('Personalkosten 2. Jahr'!$D15&gt;0,IF('Personalkosten 2. Jahr'!$D15&lt;=Hilfstabelle!F$2=AND('Personalkosten 2. Jahr'!$E15&gt;=Hilfstabelle!F$2),'Personalkosten 2. Jahr'!$M15/('Personalkosten 2. Jahr'!$E15-'Personalkosten 2. Jahr'!$D15+1),0),IF('Personalkosten 2. Jahr'!$C15&gt;0,'Personalkosten 2. Jahr'!$M15/12,0))</f>
        <v>0</v>
      </c>
      <c r="G36" s="64">
        <f>IF('Personalkosten 2. Jahr'!$D15&gt;0,IF('Personalkosten 2. Jahr'!$D15&lt;=Hilfstabelle!G$2=AND('Personalkosten 2. Jahr'!$E15&gt;=Hilfstabelle!G$2),'Personalkosten 2. Jahr'!$M15/('Personalkosten 2. Jahr'!$E15-'Personalkosten 2. Jahr'!$D15+1),0),IF('Personalkosten 2. Jahr'!$C15&gt;0,'Personalkosten 2. Jahr'!$M15/12,0))</f>
        <v>0</v>
      </c>
      <c r="H36" s="64">
        <f>IF('Personalkosten 2. Jahr'!$D15&gt;0,IF('Personalkosten 2. Jahr'!$D15&lt;=Hilfstabelle!H$2=AND('Personalkosten 2. Jahr'!$E15&gt;=Hilfstabelle!H$2),'Personalkosten 2. Jahr'!$M15/('Personalkosten 2. Jahr'!$E15-'Personalkosten 2. Jahr'!$D15+1),0),IF('Personalkosten 2. Jahr'!$C15&gt;0,'Personalkosten 2. Jahr'!$M15/12,0))</f>
        <v>0</v>
      </c>
      <c r="I36" s="64">
        <f>IF('Personalkosten 2. Jahr'!$D15&gt;0,IF('Personalkosten 2. Jahr'!$D15&lt;=Hilfstabelle!I$2=AND('Personalkosten 2. Jahr'!$E15&gt;=Hilfstabelle!I$2),'Personalkosten 2. Jahr'!$M15/('Personalkosten 2. Jahr'!$E15-'Personalkosten 2. Jahr'!$D15+1),0),IF('Personalkosten 2. Jahr'!$C15&gt;0,'Personalkosten 2. Jahr'!$M15/12,0))</f>
        <v>0</v>
      </c>
      <c r="J36" s="64">
        <f>IF('Personalkosten 2. Jahr'!$D15&gt;0,IF('Personalkosten 2. Jahr'!$D15&lt;=Hilfstabelle!J$2=AND('Personalkosten 2. Jahr'!$E15&gt;=Hilfstabelle!J$2),'Personalkosten 2. Jahr'!$M15/('Personalkosten 2. Jahr'!$E15-'Personalkosten 2. Jahr'!$D15+1),0),IF('Personalkosten 2. Jahr'!$C15&gt;0,'Personalkosten 2. Jahr'!$M15/12,0))</f>
        <v>0</v>
      </c>
      <c r="K36" s="64">
        <f>IF('Personalkosten 2. Jahr'!$D15&gt;0,IF('Personalkosten 2. Jahr'!$D15&lt;=Hilfstabelle!K$2=AND('Personalkosten 2. Jahr'!$E15&gt;=Hilfstabelle!K$2),'Personalkosten 2. Jahr'!$M15/('Personalkosten 2. Jahr'!$E15-'Personalkosten 2. Jahr'!$D15+1),0),IF('Personalkosten 2. Jahr'!$C15&gt;0,'Personalkosten 2. Jahr'!$M15/12,0))</f>
        <v>0</v>
      </c>
      <c r="L36" s="64">
        <f>IF('Personalkosten 2. Jahr'!$D15&gt;0,IF('Personalkosten 2. Jahr'!$D15&lt;=Hilfstabelle!L$2=AND('Personalkosten 2. Jahr'!$E15&gt;=Hilfstabelle!L$2),'Personalkosten 2. Jahr'!$M15/('Personalkosten 2. Jahr'!$E15-'Personalkosten 2. Jahr'!$D15+1),0),IF('Personalkosten 2. Jahr'!$C15&gt;0,'Personalkosten 2. Jahr'!$M15/12,0))</f>
        <v>0</v>
      </c>
      <c r="M36" s="64">
        <f>IF('Personalkosten 2. Jahr'!$D15&gt;0,IF('Personalkosten 2. Jahr'!$D15&lt;=Hilfstabelle!M$2=AND('Personalkosten 2. Jahr'!$E15&gt;=Hilfstabelle!M$2),'Personalkosten 2. Jahr'!$M15/('Personalkosten 2. Jahr'!$E15-'Personalkosten 2. Jahr'!$D15+1),0),IF('Personalkosten 2. Jahr'!$C15&gt;0,'Personalkosten 2. Jahr'!$M15/12,0))</f>
        <v>0</v>
      </c>
      <c r="N36" s="65">
        <f t="shared" ref="N36:N62" si="4">SUM(B36:M36)</f>
        <v>0</v>
      </c>
      <c r="O36" s="37"/>
    </row>
    <row r="37" spans="1:15">
      <c r="A37" s="34">
        <v>2</v>
      </c>
      <c r="B37" s="64">
        <f>IF('Personalkosten 2. Jahr'!$D16&gt;0,IF('Personalkosten 2. Jahr'!$D16&lt;=Hilfstabelle!B$2=AND('Personalkosten 2. Jahr'!$E16&gt;=Hilfstabelle!B$2),'Personalkosten 2. Jahr'!$M16/('Personalkosten 2. Jahr'!$E16-'Personalkosten 2. Jahr'!$D16+1),0),IF('Personalkosten 2. Jahr'!$C16&gt;0,'Personalkosten 2. Jahr'!$M16/12,0))</f>
        <v>0</v>
      </c>
      <c r="C37" s="64">
        <f>IF('Personalkosten 2. Jahr'!$D16&gt;0,IF('Personalkosten 2. Jahr'!$D16&lt;=Hilfstabelle!C$2=AND('Personalkosten 2. Jahr'!$E16&gt;=Hilfstabelle!C$2),'Personalkosten 2. Jahr'!$M16/('Personalkosten 2. Jahr'!$E16-'Personalkosten 2. Jahr'!$D16+1),0),IF('Personalkosten 2. Jahr'!$C16&gt;0,'Personalkosten 2. Jahr'!$M16/12,0))</f>
        <v>0</v>
      </c>
      <c r="D37" s="64">
        <f>IF('Personalkosten 2. Jahr'!$D16&gt;0,IF('Personalkosten 2. Jahr'!$D16&lt;=Hilfstabelle!D$2=AND('Personalkosten 2. Jahr'!$E16&gt;=Hilfstabelle!D$2),'Personalkosten 2. Jahr'!$M16/('Personalkosten 2. Jahr'!$E16-'Personalkosten 2. Jahr'!$D16+1),0),IF('Personalkosten 2. Jahr'!$C16&gt;0,'Personalkosten 2. Jahr'!$M16/12,0))</f>
        <v>0</v>
      </c>
      <c r="E37" s="64">
        <f>IF('Personalkosten 2. Jahr'!$D16&gt;0,IF('Personalkosten 2. Jahr'!$D16&lt;=Hilfstabelle!E$2=AND('Personalkosten 2. Jahr'!$E16&gt;=Hilfstabelle!E$2),'Personalkosten 2. Jahr'!$M16/('Personalkosten 2. Jahr'!$E16-'Personalkosten 2. Jahr'!$D16+1),0),IF('Personalkosten 2. Jahr'!$C16&gt;0,'Personalkosten 2. Jahr'!$M16/12,0))</f>
        <v>0</v>
      </c>
      <c r="F37" s="64">
        <f>IF('Personalkosten 2. Jahr'!$D16&gt;0,IF('Personalkosten 2. Jahr'!$D16&lt;=Hilfstabelle!F$2=AND('Personalkosten 2. Jahr'!$E16&gt;=Hilfstabelle!F$2),'Personalkosten 2. Jahr'!$M16/('Personalkosten 2. Jahr'!$E16-'Personalkosten 2. Jahr'!$D16+1),0),IF('Personalkosten 2. Jahr'!$C16&gt;0,'Personalkosten 2. Jahr'!$M16/12,0))</f>
        <v>0</v>
      </c>
      <c r="G37" s="64">
        <f>IF('Personalkosten 2. Jahr'!$D16&gt;0,IF('Personalkosten 2. Jahr'!$D16&lt;=Hilfstabelle!G$2=AND('Personalkosten 2. Jahr'!$E16&gt;=Hilfstabelle!G$2),'Personalkosten 2. Jahr'!$M16/('Personalkosten 2. Jahr'!$E16-'Personalkosten 2. Jahr'!$D16+1),0),IF('Personalkosten 2. Jahr'!$C16&gt;0,'Personalkosten 2. Jahr'!$M16/12,0))</f>
        <v>0</v>
      </c>
      <c r="H37" s="64">
        <f>IF('Personalkosten 2. Jahr'!$D16&gt;0,IF('Personalkosten 2. Jahr'!$D16&lt;=Hilfstabelle!H$2=AND('Personalkosten 2. Jahr'!$E16&gt;=Hilfstabelle!H$2),'Personalkosten 2. Jahr'!$M16/('Personalkosten 2. Jahr'!$E16-'Personalkosten 2. Jahr'!$D16+1),0),IF('Personalkosten 2. Jahr'!$C16&gt;0,'Personalkosten 2. Jahr'!$M16/12,0))</f>
        <v>0</v>
      </c>
      <c r="I37" s="64">
        <f>IF('Personalkosten 2. Jahr'!$D16&gt;0,IF('Personalkosten 2. Jahr'!$D16&lt;=Hilfstabelle!I$2=AND('Personalkosten 2. Jahr'!$E16&gt;=Hilfstabelle!I$2),'Personalkosten 2. Jahr'!$M16/('Personalkosten 2. Jahr'!$E16-'Personalkosten 2. Jahr'!$D16+1),0),IF('Personalkosten 2. Jahr'!$C16&gt;0,'Personalkosten 2. Jahr'!$M16/12,0))</f>
        <v>0</v>
      </c>
      <c r="J37" s="64">
        <f>IF('Personalkosten 2. Jahr'!$D16&gt;0,IF('Personalkosten 2. Jahr'!$D16&lt;=Hilfstabelle!J$2=AND('Personalkosten 2. Jahr'!$E16&gt;=Hilfstabelle!J$2),'Personalkosten 2. Jahr'!$M16/('Personalkosten 2. Jahr'!$E16-'Personalkosten 2. Jahr'!$D16+1),0),IF('Personalkosten 2. Jahr'!$C16&gt;0,'Personalkosten 2. Jahr'!$M16/12,0))</f>
        <v>0</v>
      </c>
      <c r="K37" s="64">
        <f>IF('Personalkosten 2. Jahr'!$D16&gt;0,IF('Personalkosten 2. Jahr'!$D16&lt;=Hilfstabelle!K$2=AND('Personalkosten 2. Jahr'!$E16&gt;=Hilfstabelle!K$2),'Personalkosten 2. Jahr'!$M16/('Personalkosten 2. Jahr'!$E16-'Personalkosten 2. Jahr'!$D16+1),0),IF('Personalkosten 2. Jahr'!$C16&gt;0,'Personalkosten 2. Jahr'!$M16/12,0))</f>
        <v>0</v>
      </c>
      <c r="L37" s="64">
        <f>IF('Personalkosten 2. Jahr'!$D16&gt;0,IF('Personalkosten 2. Jahr'!$D16&lt;=Hilfstabelle!L$2=AND('Personalkosten 2. Jahr'!$E16&gt;=Hilfstabelle!L$2),'Personalkosten 2. Jahr'!$M16/('Personalkosten 2. Jahr'!$E16-'Personalkosten 2. Jahr'!$D16+1),0),IF('Personalkosten 2. Jahr'!$C16&gt;0,'Personalkosten 2. Jahr'!$M16/12,0))</f>
        <v>0</v>
      </c>
      <c r="M37" s="64">
        <f>IF('Personalkosten 2. Jahr'!$D16&gt;0,IF('Personalkosten 2. Jahr'!$D16&lt;=Hilfstabelle!M$2=AND('Personalkosten 2. Jahr'!$E16&gt;=Hilfstabelle!M$2),'Personalkosten 2. Jahr'!$M16/('Personalkosten 2. Jahr'!$E16-'Personalkosten 2. Jahr'!$D16+1),0),IF('Personalkosten 2. Jahr'!$C16&gt;0,'Personalkosten 2. Jahr'!$M16/12,0))</f>
        <v>0</v>
      </c>
      <c r="N37" s="65">
        <f t="shared" si="4"/>
        <v>0</v>
      </c>
      <c r="O37" s="37"/>
    </row>
    <row r="38" spans="1:15">
      <c r="A38" s="34">
        <v>3</v>
      </c>
      <c r="B38" s="64">
        <f>IF('Personalkosten 2. Jahr'!$D17&gt;0,IF('Personalkosten 2. Jahr'!$D17&lt;=Hilfstabelle!B$2=AND('Personalkosten 2. Jahr'!$E17&gt;=Hilfstabelle!B$2),'Personalkosten 2. Jahr'!$M17/('Personalkosten 2. Jahr'!$E17-'Personalkosten 2. Jahr'!$D17+1),0),IF('Personalkosten 2. Jahr'!$C17&gt;0,'Personalkosten 2. Jahr'!$M17/12,0))</f>
        <v>0</v>
      </c>
      <c r="C38" s="64">
        <f>IF('Personalkosten 2. Jahr'!$D17&gt;0,IF('Personalkosten 2. Jahr'!$D17&lt;=Hilfstabelle!C$2=AND('Personalkosten 2. Jahr'!$E17&gt;=Hilfstabelle!C$2),'Personalkosten 2. Jahr'!$M17/('Personalkosten 2. Jahr'!$E17-'Personalkosten 2. Jahr'!$D17+1),0),IF('Personalkosten 2. Jahr'!$C17&gt;0,'Personalkosten 2. Jahr'!$M17/12,0))</f>
        <v>0</v>
      </c>
      <c r="D38" s="64">
        <f>IF('Personalkosten 2. Jahr'!$D17&gt;0,IF('Personalkosten 2. Jahr'!$D17&lt;=Hilfstabelle!D$2=AND('Personalkosten 2. Jahr'!$E17&gt;=Hilfstabelle!D$2),'Personalkosten 2. Jahr'!$M17/('Personalkosten 2. Jahr'!$E17-'Personalkosten 2. Jahr'!$D17+1),0),IF('Personalkosten 2. Jahr'!$C17&gt;0,'Personalkosten 2. Jahr'!$M17/12,0))</f>
        <v>0</v>
      </c>
      <c r="E38" s="64">
        <f>IF('Personalkosten 2. Jahr'!$D17&gt;0,IF('Personalkosten 2. Jahr'!$D17&lt;=Hilfstabelle!E$2=AND('Personalkosten 2. Jahr'!$E17&gt;=Hilfstabelle!E$2),'Personalkosten 2. Jahr'!$M17/('Personalkosten 2. Jahr'!$E17-'Personalkosten 2. Jahr'!$D17+1),0),IF('Personalkosten 2. Jahr'!$C17&gt;0,'Personalkosten 2. Jahr'!$M17/12,0))</f>
        <v>0</v>
      </c>
      <c r="F38" s="64">
        <f>IF('Personalkosten 2. Jahr'!$D17&gt;0,IF('Personalkosten 2. Jahr'!$D17&lt;=Hilfstabelle!F$2=AND('Personalkosten 2. Jahr'!$E17&gt;=Hilfstabelle!F$2),'Personalkosten 2. Jahr'!$M17/('Personalkosten 2. Jahr'!$E17-'Personalkosten 2. Jahr'!$D17+1),0),IF('Personalkosten 2. Jahr'!$C17&gt;0,'Personalkosten 2. Jahr'!$M17/12,0))</f>
        <v>0</v>
      </c>
      <c r="G38" s="64">
        <f>IF('Personalkosten 2. Jahr'!$D17&gt;0,IF('Personalkosten 2. Jahr'!$D17&lt;=Hilfstabelle!G$2=AND('Personalkosten 2. Jahr'!$E17&gt;=Hilfstabelle!G$2),'Personalkosten 2. Jahr'!$M17/('Personalkosten 2. Jahr'!$E17-'Personalkosten 2. Jahr'!$D17+1),0),IF('Personalkosten 2. Jahr'!$C17&gt;0,'Personalkosten 2. Jahr'!$M17/12,0))</f>
        <v>0</v>
      </c>
      <c r="H38" s="64">
        <f>IF('Personalkosten 2. Jahr'!$D17&gt;0,IF('Personalkosten 2. Jahr'!$D17&lt;=Hilfstabelle!H$2=AND('Personalkosten 2. Jahr'!$E17&gt;=Hilfstabelle!H$2),'Personalkosten 2. Jahr'!$M17/('Personalkosten 2. Jahr'!$E17-'Personalkosten 2. Jahr'!$D17+1),0),IF('Personalkosten 2. Jahr'!$C17&gt;0,'Personalkosten 2. Jahr'!$M17/12,0))</f>
        <v>0</v>
      </c>
      <c r="I38" s="64">
        <f>IF('Personalkosten 2. Jahr'!$D17&gt;0,IF('Personalkosten 2. Jahr'!$D17&lt;=Hilfstabelle!I$2=AND('Personalkosten 2. Jahr'!$E17&gt;=Hilfstabelle!I$2),'Personalkosten 2. Jahr'!$M17/('Personalkosten 2. Jahr'!$E17-'Personalkosten 2. Jahr'!$D17+1),0),IF('Personalkosten 2. Jahr'!$C17&gt;0,'Personalkosten 2. Jahr'!$M17/12,0))</f>
        <v>0</v>
      </c>
      <c r="J38" s="64">
        <f>IF('Personalkosten 2. Jahr'!$D17&gt;0,IF('Personalkosten 2. Jahr'!$D17&lt;=Hilfstabelle!J$2=AND('Personalkosten 2. Jahr'!$E17&gt;=Hilfstabelle!J$2),'Personalkosten 2. Jahr'!$M17/('Personalkosten 2. Jahr'!$E17-'Personalkosten 2. Jahr'!$D17+1),0),IF('Personalkosten 2. Jahr'!$C17&gt;0,'Personalkosten 2. Jahr'!$M17/12,0))</f>
        <v>0</v>
      </c>
      <c r="K38" s="64">
        <f>IF('Personalkosten 2. Jahr'!$D17&gt;0,IF('Personalkosten 2. Jahr'!$D17&lt;=Hilfstabelle!K$2=AND('Personalkosten 2. Jahr'!$E17&gt;=Hilfstabelle!K$2),'Personalkosten 2. Jahr'!$M17/('Personalkosten 2. Jahr'!$E17-'Personalkosten 2. Jahr'!$D17+1),0),IF('Personalkosten 2. Jahr'!$C17&gt;0,'Personalkosten 2. Jahr'!$M17/12,0))</f>
        <v>0</v>
      </c>
      <c r="L38" s="64">
        <f>IF('Personalkosten 2. Jahr'!$D17&gt;0,IF('Personalkosten 2. Jahr'!$D17&lt;=Hilfstabelle!L$2=AND('Personalkosten 2. Jahr'!$E17&gt;=Hilfstabelle!L$2),'Personalkosten 2. Jahr'!$M17/('Personalkosten 2. Jahr'!$E17-'Personalkosten 2. Jahr'!$D17+1),0),IF('Personalkosten 2. Jahr'!$C17&gt;0,'Personalkosten 2. Jahr'!$M17/12,0))</f>
        <v>0</v>
      </c>
      <c r="M38" s="64">
        <f>IF('Personalkosten 2. Jahr'!$D17&gt;0,IF('Personalkosten 2. Jahr'!$D17&lt;=Hilfstabelle!M$2=AND('Personalkosten 2. Jahr'!$E17&gt;=Hilfstabelle!M$2),'Personalkosten 2. Jahr'!$M17/('Personalkosten 2. Jahr'!$E17-'Personalkosten 2. Jahr'!$D17+1),0),IF('Personalkosten 2. Jahr'!$C17&gt;0,'Personalkosten 2. Jahr'!$M17/12,0))</f>
        <v>0</v>
      </c>
      <c r="N38" s="65">
        <f t="shared" si="4"/>
        <v>0</v>
      </c>
      <c r="O38" s="37"/>
    </row>
    <row r="39" spans="1:15">
      <c r="A39" s="34">
        <v>4</v>
      </c>
      <c r="B39" s="64">
        <f>IF('Personalkosten 2. Jahr'!$D18&gt;0,IF('Personalkosten 2. Jahr'!$D18&lt;=Hilfstabelle!B$2=AND('Personalkosten 2. Jahr'!$E18&gt;=Hilfstabelle!B$2),'Personalkosten 2. Jahr'!$M18/('Personalkosten 2. Jahr'!$E18-'Personalkosten 2. Jahr'!$D18+1),0),IF('Personalkosten 2. Jahr'!$C18&gt;0,'Personalkosten 2. Jahr'!$M18/12,0))</f>
        <v>0</v>
      </c>
      <c r="C39" s="64">
        <f>IF('Personalkosten 2. Jahr'!$D18&gt;0,IF('Personalkosten 2. Jahr'!$D18&lt;=Hilfstabelle!C$2=AND('Personalkosten 2. Jahr'!$E18&gt;=Hilfstabelle!C$2),'Personalkosten 2. Jahr'!$M18/('Personalkosten 2. Jahr'!$E18-'Personalkosten 2. Jahr'!$D18+1),0),IF('Personalkosten 2. Jahr'!$C18&gt;0,'Personalkosten 2. Jahr'!$M18/12,0))</f>
        <v>0</v>
      </c>
      <c r="D39" s="64">
        <f>IF('Personalkosten 2. Jahr'!$D18&gt;0,IF('Personalkosten 2. Jahr'!$D18&lt;=Hilfstabelle!D$2=AND('Personalkosten 2. Jahr'!$E18&gt;=Hilfstabelle!D$2),'Personalkosten 2. Jahr'!$M18/('Personalkosten 2. Jahr'!$E18-'Personalkosten 2. Jahr'!$D18+1),0),IF('Personalkosten 2. Jahr'!$C18&gt;0,'Personalkosten 2. Jahr'!$M18/12,0))</f>
        <v>0</v>
      </c>
      <c r="E39" s="64">
        <f>IF('Personalkosten 2. Jahr'!$D18&gt;0,IF('Personalkosten 2. Jahr'!$D18&lt;=Hilfstabelle!E$2=AND('Personalkosten 2. Jahr'!$E18&gt;=Hilfstabelle!E$2),'Personalkosten 2. Jahr'!$M18/('Personalkosten 2. Jahr'!$E18-'Personalkosten 2. Jahr'!$D18+1),0),IF('Personalkosten 2. Jahr'!$C18&gt;0,'Personalkosten 2. Jahr'!$M18/12,0))</f>
        <v>0</v>
      </c>
      <c r="F39" s="64">
        <f>IF('Personalkosten 2. Jahr'!$D18&gt;0,IF('Personalkosten 2. Jahr'!$D18&lt;=Hilfstabelle!F$2=AND('Personalkosten 2. Jahr'!$E18&gt;=Hilfstabelle!F$2),'Personalkosten 2. Jahr'!$M18/('Personalkosten 2. Jahr'!$E18-'Personalkosten 2. Jahr'!$D18+1),0),IF('Personalkosten 2. Jahr'!$C18&gt;0,'Personalkosten 2. Jahr'!$M18/12,0))</f>
        <v>0</v>
      </c>
      <c r="G39" s="64">
        <f>IF('Personalkosten 2. Jahr'!$D18&gt;0,IF('Personalkosten 2. Jahr'!$D18&lt;=Hilfstabelle!G$2=AND('Personalkosten 2. Jahr'!$E18&gt;=Hilfstabelle!G$2),'Personalkosten 2. Jahr'!$M18/('Personalkosten 2. Jahr'!$E18-'Personalkosten 2. Jahr'!$D18+1),0),IF('Personalkosten 2. Jahr'!$C18&gt;0,'Personalkosten 2. Jahr'!$M18/12,0))</f>
        <v>0</v>
      </c>
      <c r="H39" s="64">
        <f>IF('Personalkosten 2. Jahr'!$D18&gt;0,IF('Personalkosten 2. Jahr'!$D18&lt;=Hilfstabelle!H$2=AND('Personalkosten 2. Jahr'!$E18&gt;=Hilfstabelle!H$2),'Personalkosten 2. Jahr'!$M18/('Personalkosten 2. Jahr'!$E18-'Personalkosten 2. Jahr'!$D18+1),0),IF('Personalkosten 2. Jahr'!$C18&gt;0,'Personalkosten 2. Jahr'!$M18/12,0))</f>
        <v>0</v>
      </c>
      <c r="I39" s="64">
        <f>IF('Personalkosten 2. Jahr'!$D18&gt;0,IF('Personalkosten 2. Jahr'!$D18&lt;=Hilfstabelle!I$2=AND('Personalkosten 2. Jahr'!$E18&gt;=Hilfstabelle!I$2),'Personalkosten 2. Jahr'!$M18/('Personalkosten 2. Jahr'!$E18-'Personalkosten 2. Jahr'!$D18+1),0),IF('Personalkosten 2. Jahr'!$C18&gt;0,'Personalkosten 2. Jahr'!$M18/12,0))</f>
        <v>0</v>
      </c>
      <c r="J39" s="64">
        <f>IF('Personalkosten 2. Jahr'!$D18&gt;0,IF('Personalkosten 2. Jahr'!$D18&lt;=Hilfstabelle!J$2=AND('Personalkosten 2. Jahr'!$E18&gt;=Hilfstabelle!J$2),'Personalkosten 2. Jahr'!$M18/('Personalkosten 2. Jahr'!$E18-'Personalkosten 2. Jahr'!$D18+1),0),IF('Personalkosten 2. Jahr'!$C18&gt;0,'Personalkosten 2. Jahr'!$M18/12,0))</f>
        <v>0</v>
      </c>
      <c r="K39" s="64">
        <f>IF('Personalkosten 2. Jahr'!$D18&gt;0,IF('Personalkosten 2. Jahr'!$D18&lt;=Hilfstabelle!K$2=AND('Personalkosten 2. Jahr'!$E18&gt;=Hilfstabelle!K$2),'Personalkosten 2. Jahr'!$M18/('Personalkosten 2. Jahr'!$E18-'Personalkosten 2. Jahr'!$D18+1),0),IF('Personalkosten 2. Jahr'!$C18&gt;0,'Personalkosten 2. Jahr'!$M18/12,0))</f>
        <v>0</v>
      </c>
      <c r="L39" s="64">
        <f>IF('Personalkosten 2. Jahr'!$D18&gt;0,IF('Personalkosten 2. Jahr'!$D18&lt;=Hilfstabelle!L$2=AND('Personalkosten 2. Jahr'!$E18&gt;=Hilfstabelle!L$2),'Personalkosten 2. Jahr'!$M18/('Personalkosten 2. Jahr'!$E18-'Personalkosten 2. Jahr'!$D18+1),0),IF('Personalkosten 2. Jahr'!$C18&gt;0,'Personalkosten 2. Jahr'!$M18/12,0))</f>
        <v>0</v>
      </c>
      <c r="M39" s="64">
        <f>IF('Personalkosten 2. Jahr'!$D18&gt;0,IF('Personalkosten 2. Jahr'!$D18&lt;=Hilfstabelle!M$2=AND('Personalkosten 2. Jahr'!$E18&gt;=Hilfstabelle!M$2),'Personalkosten 2. Jahr'!$M18/('Personalkosten 2. Jahr'!$E18-'Personalkosten 2. Jahr'!$D18+1),0),IF('Personalkosten 2. Jahr'!$C18&gt;0,'Personalkosten 2. Jahr'!$M18/12,0))</f>
        <v>0</v>
      </c>
      <c r="N39" s="65">
        <f t="shared" si="4"/>
        <v>0</v>
      </c>
      <c r="O39" s="37"/>
    </row>
    <row r="40" spans="1:15">
      <c r="A40" s="34">
        <v>5</v>
      </c>
      <c r="B40" s="64">
        <f>IF('Personalkosten 2. Jahr'!$D19&gt;0,IF('Personalkosten 2. Jahr'!$D19&lt;=Hilfstabelle!B$2=AND('Personalkosten 2. Jahr'!$E19&gt;=Hilfstabelle!B$2),'Personalkosten 2. Jahr'!$M19/('Personalkosten 2. Jahr'!$E19-'Personalkosten 2. Jahr'!$D19+1),0),IF('Personalkosten 2. Jahr'!$C19&gt;0,'Personalkosten 2. Jahr'!$M19/12,0))</f>
        <v>0</v>
      </c>
      <c r="C40" s="64">
        <f>IF('Personalkosten 2. Jahr'!$D19&gt;0,IF('Personalkosten 2. Jahr'!$D19&lt;=Hilfstabelle!C$2=AND('Personalkosten 2. Jahr'!$E19&gt;=Hilfstabelle!C$2),'Personalkosten 2. Jahr'!$M19/('Personalkosten 2. Jahr'!$E19-'Personalkosten 2. Jahr'!$D19+1),0),IF('Personalkosten 2. Jahr'!$C19&gt;0,'Personalkosten 2. Jahr'!$M19/12,0))</f>
        <v>0</v>
      </c>
      <c r="D40" s="64">
        <f>IF('Personalkosten 2. Jahr'!$D19&gt;0,IF('Personalkosten 2. Jahr'!$D19&lt;=Hilfstabelle!D$2=AND('Personalkosten 2. Jahr'!$E19&gt;=Hilfstabelle!D$2),'Personalkosten 2. Jahr'!$M19/('Personalkosten 2. Jahr'!$E19-'Personalkosten 2. Jahr'!$D19+1),0),IF('Personalkosten 2. Jahr'!$C19&gt;0,'Personalkosten 2. Jahr'!$M19/12,0))</f>
        <v>0</v>
      </c>
      <c r="E40" s="64">
        <f>IF('Personalkosten 2. Jahr'!$D19&gt;0,IF('Personalkosten 2. Jahr'!$D19&lt;=Hilfstabelle!E$2=AND('Personalkosten 2. Jahr'!$E19&gt;=Hilfstabelle!E$2),'Personalkosten 2. Jahr'!$M19/('Personalkosten 2. Jahr'!$E19-'Personalkosten 2. Jahr'!$D19+1),0),IF('Personalkosten 2. Jahr'!$C19&gt;0,'Personalkosten 2. Jahr'!$M19/12,0))</f>
        <v>0</v>
      </c>
      <c r="F40" s="64">
        <f>IF('Personalkosten 2. Jahr'!$D19&gt;0,IF('Personalkosten 2. Jahr'!$D19&lt;=Hilfstabelle!F$2=AND('Personalkosten 2. Jahr'!$E19&gt;=Hilfstabelle!F$2),'Personalkosten 2. Jahr'!$M19/('Personalkosten 2. Jahr'!$E19-'Personalkosten 2. Jahr'!$D19+1),0),IF('Personalkosten 2. Jahr'!$C19&gt;0,'Personalkosten 2. Jahr'!$M19/12,0))</f>
        <v>0</v>
      </c>
      <c r="G40" s="64">
        <f>IF('Personalkosten 2. Jahr'!$D19&gt;0,IF('Personalkosten 2. Jahr'!$D19&lt;=Hilfstabelle!G$2=AND('Personalkosten 2. Jahr'!$E19&gt;=Hilfstabelle!G$2),'Personalkosten 2. Jahr'!$M19/('Personalkosten 2. Jahr'!$E19-'Personalkosten 2. Jahr'!$D19+1),0),IF('Personalkosten 2. Jahr'!$C19&gt;0,'Personalkosten 2. Jahr'!$M19/12,0))</f>
        <v>0</v>
      </c>
      <c r="H40" s="64">
        <f>IF('Personalkosten 2. Jahr'!$D19&gt;0,IF('Personalkosten 2. Jahr'!$D19&lt;=Hilfstabelle!H$2=AND('Personalkosten 2. Jahr'!$E19&gt;=Hilfstabelle!H$2),'Personalkosten 2. Jahr'!$M19/('Personalkosten 2. Jahr'!$E19-'Personalkosten 2. Jahr'!$D19+1),0),IF('Personalkosten 2. Jahr'!$C19&gt;0,'Personalkosten 2. Jahr'!$M19/12,0))</f>
        <v>0</v>
      </c>
      <c r="I40" s="64">
        <f>IF('Personalkosten 2. Jahr'!$D19&gt;0,IF('Personalkosten 2. Jahr'!$D19&lt;=Hilfstabelle!I$2=AND('Personalkosten 2. Jahr'!$E19&gt;=Hilfstabelle!I$2),'Personalkosten 2. Jahr'!$M19/('Personalkosten 2. Jahr'!$E19-'Personalkosten 2. Jahr'!$D19+1),0),IF('Personalkosten 2. Jahr'!$C19&gt;0,'Personalkosten 2. Jahr'!$M19/12,0))</f>
        <v>0</v>
      </c>
      <c r="J40" s="64">
        <f>IF('Personalkosten 2. Jahr'!$D19&gt;0,IF('Personalkosten 2. Jahr'!$D19&lt;=Hilfstabelle!J$2=AND('Personalkosten 2. Jahr'!$E19&gt;=Hilfstabelle!J$2),'Personalkosten 2. Jahr'!$M19/('Personalkosten 2. Jahr'!$E19-'Personalkosten 2. Jahr'!$D19+1),0),IF('Personalkosten 2. Jahr'!$C19&gt;0,'Personalkosten 2. Jahr'!$M19/12,0))</f>
        <v>0</v>
      </c>
      <c r="K40" s="64">
        <f>IF('Personalkosten 2. Jahr'!$D19&gt;0,IF('Personalkosten 2. Jahr'!$D19&lt;=Hilfstabelle!K$2=AND('Personalkosten 2. Jahr'!$E19&gt;=Hilfstabelle!K$2),'Personalkosten 2. Jahr'!$M19/('Personalkosten 2. Jahr'!$E19-'Personalkosten 2. Jahr'!$D19+1),0),IF('Personalkosten 2. Jahr'!$C19&gt;0,'Personalkosten 2. Jahr'!$M19/12,0))</f>
        <v>0</v>
      </c>
      <c r="L40" s="64">
        <f>IF('Personalkosten 2. Jahr'!$D19&gt;0,IF('Personalkosten 2. Jahr'!$D19&lt;=Hilfstabelle!L$2=AND('Personalkosten 2. Jahr'!$E19&gt;=Hilfstabelle!L$2),'Personalkosten 2. Jahr'!$M19/('Personalkosten 2. Jahr'!$E19-'Personalkosten 2. Jahr'!$D19+1),0),IF('Personalkosten 2. Jahr'!$C19&gt;0,'Personalkosten 2. Jahr'!$M19/12,0))</f>
        <v>0</v>
      </c>
      <c r="M40" s="64">
        <f>IF('Personalkosten 2. Jahr'!$D19&gt;0,IF('Personalkosten 2. Jahr'!$D19&lt;=Hilfstabelle!M$2=AND('Personalkosten 2. Jahr'!$E19&gt;=Hilfstabelle!M$2),'Personalkosten 2. Jahr'!$M19/('Personalkosten 2. Jahr'!$E19-'Personalkosten 2. Jahr'!$D19+1),0),IF('Personalkosten 2. Jahr'!$C19&gt;0,'Personalkosten 2. Jahr'!$M19/12,0))</f>
        <v>0</v>
      </c>
      <c r="N40" s="65">
        <f t="shared" si="4"/>
        <v>0</v>
      </c>
      <c r="O40" s="37"/>
    </row>
    <row r="41" spans="1:15">
      <c r="A41" s="34">
        <v>6</v>
      </c>
      <c r="B41" s="64">
        <f>IF('Personalkosten 2. Jahr'!$D20&gt;0,IF('Personalkosten 2. Jahr'!$D20&lt;=Hilfstabelle!B$2=AND('Personalkosten 2. Jahr'!$E20&gt;=Hilfstabelle!B$2),'Personalkosten 2. Jahr'!$M20/('Personalkosten 2. Jahr'!$E20-'Personalkosten 2. Jahr'!$D20+1),0),IF('Personalkosten 2. Jahr'!$C20&gt;0,'Personalkosten 2. Jahr'!$M20/12,0))</f>
        <v>0</v>
      </c>
      <c r="C41" s="64">
        <f>IF('Personalkosten 2. Jahr'!$D20&gt;0,IF('Personalkosten 2. Jahr'!$D20&lt;=Hilfstabelle!C$2=AND('Personalkosten 2. Jahr'!$E20&gt;=Hilfstabelle!C$2),'Personalkosten 2. Jahr'!$M20/('Personalkosten 2. Jahr'!$E20-'Personalkosten 2. Jahr'!$D20+1),0),IF('Personalkosten 2. Jahr'!$C20&gt;0,'Personalkosten 2. Jahr'!$M20/12,0))</f>
        <v>0</v>
      </c>
      <c r="D41" s="64">
        <f>IF('Personalkosten 2. Jahr'!$D20&gt;0,IF('Personalkosten 2. Jahr'!$D20&lt;=Hilfstabelle!D$2=AND('Personalkosten 2. Jahr'!$E20&gt;=Hilfstabelle!D$2),'Personalkosten 2. Jahr'!$M20/('Personalkosten 2. Jahr'!$E20-'Personalkosten 2. Jahr'!$D20+1),0),IF('Personalkosten 2. Jahr'!$C20&gt;0,'Personalkosten 2. Jahr'!$M20/12,0))</f>
        <v>0</v>
      </c>
      <c r="E41" s="64">
        <f>IF('Personalkosten 2. Jahr'!$D20&gt;0,IF('Personalkosten 2. Jahr'!$D20&lt;=Hilfstabelle!E$2=AND('Personalkosten 2. Jahr'!$E20&gt;=Hilfstabelle!E$2),'Personalkosten 2. Jahr'!$M20/('Personalkosten 2. Jahr'!$E20-'Personalkosten 2. Jahr'!$D20+1),0),IF('Personalkosten 2. Jahr'!$C20&gt;0,'Personalkosten 2. Jahr'!$M20/12,0))</f>
        <v>0</v>
      </c>
      <c r="F41" s="64">
        <f>IF('Personalkosten 2. Jahr'!$D20&gt;0,IF('Personalkosten 2. Jahr'!$D20&lt;=Hilfstabelle!F$2=AND('Personalkosten 2. Jahr'!$E20&gt;=Hilfstabelle!F$2),'Personalkosten 2. Jahr'!$M20/('Personalkosten 2. Jahr'!$E20-'Personalkosten 2. Jahr'!$D20+1),0),IF('Personalkosten 2. Jahr'!$C20&gt;0,'Personalkosten 2. Jahr'!$M20/12,0))</f>
        <v>0</v>
      </c>
      <c r="G41" s="64">
        <f>IF('Personalkosten 2. Jahr'!$D20&gt;0,IF('Personalkosten 2. Jahr'!$D20&lt;=Hilfstabelle!G$2=AND('Personalkosten 2. Jahr'!$E20&gt;=Hilfstabelle!G$2),'Personalkosten 2. Jahr'!$M20/('Personalkosten 2. Jahr'!$E20-'Personalkosten 2. Jahr'!$D20+1),0),IF('Personalkosten 2. Jahr'!$C20&gt;0,'Personalkosten 2. Jahr'!$M20/12,0))</f>
        <v>0</v>
      </c>
      <c r="H41" s="64">
        <f>IF('Personalkosten 2. Jahr'!$D20&gt;0,IF('Personalkosten 2. Jahr'!$D20&lt;=Hilfstabelle!H$2=AND('Personalkosten 2. Jahr'!$E20&gt;=Hilfstabelle!H$2),'Personalkosten 2. Jahr'!$M20/('Personalkosten 2. Jahr'!$E20-'Personalkosten 2. Jahr'!$D20+1),0),IF('Personalkosten 2. Jahr'!$C20&gt;0,'Personalkosten 2. Jahr'!$M20/12,0))</f>
        <v>0</v>
      </c>
      <c r="I41" s="64">
        <f>IF('Personalkosten 2. Jahr'!$D20&gt;0,IF('Personalkosten 2. Jahr'!$D20&lt;=Hilfstabelle!I$2=AND('Personalkosten 2. Jahr'!$E20&gt;=Hilfstabelle!I$2),'Personalkosten 2. Jahr'!$M20/('Personalkosten 2. Jahr'!$E20-'Personalkosten 2. Jahr'!$D20+1),0),IF('Personalkosten 2. Jahr'!$C20&gt;0,'Personalkosten 2. Jahr'!$M20/12,0))</f>
        <v>0</v>
      </c>
      <c r="J41" s="64">
        <f>IF('Personalkosten 2. Jahr'!$D20&gt;0,IF('Personalkosten 2. Jahr'!$D20&lt;=Hilfstabelle!J$2=AND('Personalkosten 2. Jahr'!$E20&gt;=Hilfstabelle!J$2),'Personalkosten 2. Jahr'!$M20/('Personalkosten 2. Jahr'!$E20-'Personalkosten 2. Jahr'!$D20+1),0),IF('Personalkosten 2. Jahr'!$C20&gt;0,'Personalkosten 2. Jahr'!$M20/12,0))</f>
        <v>0</v>
      </c>
      <c r="K41" s="64">
        <f>IF('Personalkosten 2. Jahr'!$D20&gt;0,IF('Personalkosten 2. Jahr'!$D20&lt;=Hilfstabelle!K$2=AND('Personalkosten 2. Jahr'!$E20&gt;=Hilfstabelle!K$2),'Personalkosten 2. Jahr'!$M20/('Personalkosten 2. Jahr'!$E20-'Personalkosten 2. Jahr'!$D20+1),0),IF('Personalkosten 2. Jahr'!$C20&gt;0,'Personalkosten 2. Jahr'!$M20/12,0))</f>
        <v>0</v>
      </c>
      <c r="L41" s="64">
        <f>IF('Personalkosten 2. Jahr'!$D20&gt;0,IF('Personalkosten 2. Jahr'!$D20&lt;=Hilfstabelle!L$2=AND('Personalkosten 2. Jahr'!$E20&gt;=Hilfstabelle!L$2),'Personalkosten 2. Jahr'!$M20/('Personalkosten 2. Jahr'!$E20-'Personalkosten 2. Jahr'!$D20+1),0),IF('Personalkosten 2. Jahr'!$C20&gt;0,'Personalkosten 2. Jahr'!$M20/12,0))</f>
        <v>0</v>
      </c>
      <c r="M41" s="64">
        <f>IF('Personalkosten 2. Jahr'!$D20&gt;0,IF('Personalkosten 2. Jahr'!$D20&lt;=Hilfstabelle!M$2=AND('Personalkosten 2. Jahr'!$E20&gt;=Hilfstabelle!M$2),'Personalkosten 2. Jahr'!$M20/('Personalkosten 2. Jahr'!$E20-'Personalkosten 2. Jahr'!$D20+1),0),IF('Personalkosten 2. Jahr'!$C20&gt;0,'Personalkosten 2. Jahr'!$M20/12,0))</f>
        <v>0</v>
      </c>
      <c r="N41" s="65">
        <f t="shared" si="4"/>
        <v>0</v>
      </c>
      <c r="O41" s="37"/>
    </row>
    <row r="42" spans="1:15">
      <c r="A42" s="34">
        <v>7</v>
      </c>
      <c r="B42" s="64">
        <f>IF('Personalkosten 2. Jahr'!$D21&gt;0,IF('Personalkosten 2. Jahr'!$D21&lt;=Hilfstabelle!B$2=AND('Personalkosten 2. Jahr'!$E21&gt;=Hilfstabelle!B$2),'Personalkosten 2. Jahr'!$M21/('Personalkosten 2. Jahr'!$E21-'Personalkosten 2. Jahr'!$D21+1),0),IF('Personalkosten 2. Jahr'!$C21&gt;0,'Personalkosten 2. Jahr'!$M21/12,0))</f>
        <v>0</v>
      </c>
      <c r="C42" s="64">
        <f>IF('Personalkosten 2. Jahr'!$D21&gt;0,IF('Personalkosten 2. Jahr'!$D21&lt;=Hilfstabelle!C$2=AND('Personalkosten 2. Jahr'!$E21&gt;=Hilfstabelle!C$2),'Personalkosten 2. Jahr'!$M21/('Personalkosten 2. Jahr'!$E21-'Personalkosten 2. Jahr'!$D21+1),0),IF('Personalkosten 2. Jahr'!$C21&gt;0,'Personalkosten 2. Jahr'!$M21/12,0))</f>
        <v>0</v>
      </c>
      <c r="D42" s="64">
        <f>IF('Personalkosten 2. Jahr'!$D21&gt;0,IF('Personalkosten 2. Jahr'!$D21&lt;=Hilfstabelle!D$2=AND('Personalkosten 2. Jahr'!$E21&gt;=Hilfstabelle!D$2),'Personalkosten 2. Jahr'!$M21/('Personalkosten 2. Jahr'!$E21-'Personalkosten 2. Jahr'!$D21+1),0),IF('Personalkosten 2. Jahr'!$C21&gt;0,'Personalkosten 2. Jahr'!$M21/12,0))</f>
        <v>0</v>
      </c>
      <c r="E42" s="64">
        <f>IF('Personalkosten 2. Jahr'!$D21&gt;0,IF('Personalkosten 2. Jahr'!$D21&lt;=Hilfstabelle!E$2=AND('Personalkosten 2. Jahr'!$E21&gt;=Hilfstabelle!E$2),'Personalkosten 2. Jahr'!$M21/('Personalkosten 2. Jahr'!$E21-'Personalkosten 2. Jahr'!$D21+1),0),IF('Personalkosten 2. Jahr'!$C21&gt;0,'Personalkosten 2. Jahr'!$M21/12,0))</f>
        <v>0</v>
      </c>
      <c r="F42" s="64">
        <f>IF('Personalkosten 2. Jahr'!$D21&gt;0,IF('Personalkosten 2. Jahr'!$D21&lt;=Hilfstabelle!F$2=AND('Personalkosten 2. Jahr'!$E21&gt;=Hilfstabelle!F$2),'Personalkosten 2. Jahr'!$M21/('Personalkosten 2. Jahr'!$E21-'Personalkosten 2. Jahr'!$D21+1),0),IF('Personalkosten 2. Jahr'!$C21&gt;0,'Personalkosten 2. Jahr'!$M21/12,0))</f>
        <v>0</v>
      </c>
      <c r="G42" s="64">
        <f>IF('Personalkosten 2. Jahr'!$D21&gt;0,IF('Personalkosten 2. Jahr'!$D21&lt;=Hilfstabelle!G$2=AND('Personalkosten 2. Jahr'!$E21&gt;=Hilfstabelle!G$2),'Personalkosten 2. Jahr'!$M21/('Personalkosten 2. Jahr'!$E21-'Personalkosten 2. Jahr'!$D21+1),0),IF('Personalkosten 2. Jahr'!$C21&gt;0,'Personalkosten 2. Jahr'!$M21/12,0))</f>
        <v>0</v>
      </c>
      <c r="H42" s="64">
        <f>IF('Personalkosten 2. Jahr'!$D21&gt;0,IF('Personalkosten 2. Jahr'!$D21&lt;=Hilfstabelle!H$2=AND('Personalkosten 2. Jahr'!$E21&gt;=Hilfstabelle!H$2),'Personalkosten 2. Jahr'!$M21/('Personalkosten 2. Jahr'!$E21-'Personalkosten 2. Jahr'!$D21+1),0),IF('Personalkosten 2. Jahr'!$C21&gt;0,'Personalkosten 2. Jahr'!$M21/12,0))</f>
        <v>0</v>
      </c>
      <c r="I42" s="64">
        <f>IF('Personalkosten 2. Jahr'!$D21&gt;0,IF('Personalkosten 2. Jahr'!$D21&lt;=Hilfstabelle!I$2=AND('Personalkosten 2. Jahr'!$E21&gt;=Hilfstabelle!I$2),'Personalkosten 2. Jahr'!$M21/('Personalkosten 2. Jahr'!$E21-'Personalkosten 2. Jahr'!$D21+1),0),IF('Personalkosten 2. Jahr'!$C21&gt;0,'Personalkosten 2. Jahr'!$M21/12,0))</f>
        <v>0</v>
      </c>
      <c r="J42" s="64">
        <f>IF('Personalkosten 2. Jahr'!$D21&gt;0,IF('Personalkosten 2. Jahr'!$D21&lt;=Hilfstabelle!J$2=AND('Personalkosten 2. Jahr'!$E21&gt;=Hilfstabelle!J$2),'Personalkosten 2. Jahr'!$M21/('Personalkosten 2. Jahr'!$E21-'Personalkosten 2. Jahr'!$D21+1),0),IF('Personalkosten 2. Jahr'!$C21&gt;0,'Personalkosten 2. Jahr'!$M21/12,0))</f>
        <v>0</v>
      </c>
      <c r="K42" s="64">
        <f>IF('Personalkosten 2. Jahr'!$D21&gt;0,IF('Personalkosten 2. Jahr'!$D21&lt;=Hilfstabelle!K$2=AND('Personalkosten 2. Jahr'!$E21&gt;=Hilfstabelle!K$2),'Personalkosten 2. Jahr'!$M21/('Personalkosten 2. Jahr'!$E21-'Personalkosten 2. Jahr'!$D21+1),0),IF('Personalkosten 2. Jahr'!$C21&gt;0,'Personalkosten 2. Jahr'!$M21/12,0))</f>
        <v>0</v>
      </c>
      <c r="L42" s="64">
        <f>IF('Personalkosten 2. Jahr'!$D21&gt;0,IF('Personalkosten 2. Jahr'!$D21&lt;=Hilfstabelle!L$2=AND('Personalkosten 2. Jahr'!$E21&gt;=Hilfstabelle!L$2),'Personalkosten 2. Jahr'!$M21/('Personalkosten 2. Jahr'!$E21-'Personalkosten 2. Jahr'!$D21+1),0),IF('Personalkosten 2. Jahr'!$C21&gt;0,'Personalkosten 2. Jahr'!$M21/12,0))</f>
        <v>0</v>
      </c>
      <c r="M42" s="64">
        <f>IF('Personalkosten 2. Jahr'!$D21&gt;0,IF('Personalkosten 2. Jahr'!$D21&lt;=Hilfstabelle!M$2=AND('Personalkosten 2. Jahr'!$E21&gt;=Hilfstabelle!M$2),'Personalkosten 2. Jahr'!$M21/('Personalkosten 2. Jahr'!$E21-'Personalkosten 2. Jahr'!$D21+1),0),IF('Personalkosten 2. Jahr'!$C21&gt;0,'Personalkosten 2. Jahr'!$M21/12,0))</f>
        <v>0</v>
      </c>
      <c r="N42" s="65">
        <f t="shared" ref="N42:N53" si="5">SUM(B42:M42)</f>
        <v>0</v>
      </c>
      <c r="O42" s="37"/>
    </row>
    <row r="43" spans="1:15">
      <c r="A43" s="34">
        <v>8</v>
      </c>
      <c r="B43" s="64">
        <f>IF('Personalkosten 2. Jahr'!$D22&gt;0,IF('Personalkosten 2. Jahr'!$D22&lt;=Hilfstabelle!B$2=AND('Personalkosten 2. Jahr'!$E22&gt;=Hilfstabelle!B$2),'Personalkosten 2. Jahr'!$M22/('Personalkosten 2. Jahr'!$E22-'Personalkosten 2. Jahr'!$D22+1),0),IF('Personalkosten 2. Jahr'!$C22&gt;0,'Personalkosten 2. Jahr'!$M22/12,0))</f>
        <v>0</v>
      </c>
      <c r="C43" s="64">
        <f>IF('Personalkosten 2. Jahr'!$D22&gt;0,IF('Personalkosten 2. Jahr'!$D22&lt;=Hilfstabelle!C$2=AND('Personalkosten 2. Jahr'!$E22&gt;=Hilfstabelle!C$2),'Personalkosten 2. Jahr'!$M22/('Personalkosten 2. Jahr'!$E22-'Personalkosten 2. Jahr'!$D22+1),0),IF('Personalkosten 2. Jahr'!$C22&gt;0,'Personalkosten 2. Jahr'!$M22/12,0))</f>
        <v>0</v>
      </c>
      <c r="D43" s="64">
        <f>IF('Personalkosten 2. Jahr'!$D22&gt;0,IF('Personalkosten 2. Jahr'!$D22&lt;=Hilfstabelle!D$2=AND('Personalkosten 2. Jahr'!$E22&gt;=Hilfstabelle!D$2),'Personalkosten 2. Jahr'!$M22/('Personalkosten 2. Jahr'!$E22-'Personalkosten 2. Jahr'!$D22+1),0),IF('Personalkosten 2. Jahr'!$C22&gt;0,'Personalkosten 2. Jahr'!$M22/12,0))</f>
        <v>0</v>
      </c>
      <c r="E43" s="64">
        <f>IF('Personalkosten 2. Jahr'!$D22&gt;0,IF('Personalkosten 2. Jahr'!$D22&lt;=Hilfstabelle!E$2=AND('Personalkosten 2. Jahr'!$E22&gt;=Hilfstabelle!E$2),'Personalkosten 2. Jahr'!$M22/('Personalkosten 2. Jahr'!$E22-'Personalkosten 2. Jahr'!$D22+1),0),IF('Personalkosten 2. Jahr'!$C22&gt;0,'Personalkosten 2. Jahr'!$M22/12,0))</f>
        <v>0</v>
      </c>
      <c r="F43" s="64">
        <f>IF('Personalkosten 2. Jahr'!$D22&gt;0,IF('Personalkosten 2. Jahr'!$D22&lt;=Hilfstabelle!F$2=AND('Personalkosten 2. Jahr'!$E22&gt;=Hilfstabelle!F$2),'Personalkosten 2. Jahr'!$M22/('Personalkosten 2. Jahr'!$E22-'Personalkosten 2. Jahr'!$D22+1),0),IF('Personalkosten 2. Jahr'!$C22&gt;0,'Personalkosten 2. Jahr'!$M22/12,0))</f>
        <v>0</v>
      </c>
      <c r="G43" s="64">
        <f>IF('Personalkosten 2. Jahr'!$D22&gt;0,IF('Personalkosten 2. Jahr'!$D22&lt;=Hilfstabelle!G$2=AND('Personalkosten 2. Jahr'!$E22&gt;=Hilfstabelle!G$2),'Personalkosten 2. Jahr'!$M22/('Personalkosten 2. Jahr'!$E22-'Personalkosten 2. Jahr'!$D22+1),0),IF('Personalkosten 2. Jahr'!$C22&gt;0,'Personalkosten 2. Jahr'!$M22/12,0))</f>
        <v>0</v>
      </c>
      <c r="H43" s="64">
        <f>IF('Personalkosten 2. Jahr'!$D22&gt;0,IF('Personalkosten 2. Jahr'!$D22&lt;=Hilfstabelle!H$2=AND('Personalkosten 2. Jahr'!$E22&gt;=Hilfstabelle!H$2),'Personalkosten 2. Jahr'!$M22/('Personalkosten 2. Jahr'!$E22-'Personalkosten 2. Jahr'!$D22+1),0),IF('Personalkosten 2. Jahr'!$C22&gt;0,'Personalkosten 2. Jahr'!$M22/12,0))</f>
        <v>0</v>
      </c>
      <c r="I43" s="64">
        <f>IF('Personalkosten 2. Jahr'!$D22&gt;0,IF('Personalkosten 2. Jahr'!$D22&lt;=Hilfstabelle!I$2=AND('Personalkosten 2. Jahr'!$E22&gt;=Hilfstabelle!I$2),'Personalkosten 2. Jahr'!$M22/('Personalkosten 2. Jahr'!$E22-'Personalkosten 2. Jahr'!$D22+1),0),IF('Personalkosten 2. Jahr'!$C22&gt;0,'Personalkosten 2. Jahr'!$M22/12,0))</f>
        <v>0</v>
      </c>
      <c r="J43" s="64">
        <f>IF('Personalkosten 2. Jahr'!$D22&gt;0,IF('Personalkosten 2. Jahr'!$D22&lt;=Hilfstabelle!J$2=AND('Personalkosten 2. Jahr'!$E22&gt;=Hilfstabelle!J$2),'Personalkosten 2. Jahr'!$M22/('Personalkosten 2. Jahr'!$E22-'Personalkosten 2. Jahr'!$D22+1),0),IF('Personalkosten 2. Jahr'!$C22&gt;0,'Personalkosten 2. Jahr'!$M22/12,0))</f>
        <v>0</v>
      </c>
      <c r="K43" s="64">
        <f>IF('Personalkosten 2. Jahr'!$D22&gt;0,IF('Personalkosten 2. Jahr'!$D22&lt;=Hilfstabelle!K$2=AND('Personalkosten 2. Jahr'!$E22&gt;=Hilfstabelle!K$2),'Personalkosten 2. Jahr'!$M22/('Personalkosten 2. Jahr'!$E22-'Personalkosten 2. Jahr'!$D22+1),0),IF('Personalkosten 2. Jahr'!$C22&gt;0,'Personalkosten 2. Jahr'!$M22/12,0))</f>
        <v>0</v>
      </c>
      <c r="L43" s="64">
        <f>IF('Personalkosten 2. Jahr'!$D22&gt;0,IF('Personalkosten 2. Jahr'!$D22&lt;=Hilfstabelle!L$2=AND('Personalkosten 2. Jahr'!$E22&gt;=Hilfstabelle!L$2),'Personalkosten 2. Jahr'!$M22/('Personalkosten 2. Jahr'!$E22-'Personalkosten 2. Jahr'!$D22+1),0),IF('Personalkosten 2. Jahr'!$C22&gt;0,'Personalkosten 2. Jahr'!$M22/12,0))</f>
        <v>0</v>
      </c>
      <c r="M43" s="64">
        <f>IF('Personalkosten 2. Jahr'!$D22&gt;0,IF('Personalkosten 2. Jahr'!$D22&lt;=Hilfstabelle!M$2=AND('Personalkosten 2. Jahr'!$E22&gt;=Hilfstabelle!M$2),'Personalkosten 2. Jahr'!$M22/('Personalkosten 2. Jahr'!$E22-'Personalkosten 2. Jahr'!$D22+1),0),IF('Personalkosten 2. Jahr'!$C22&gt;0,'Personalkosten 2. Jahr'!$M22/12,0))</f>
        <v>0</v>
      </c>
      <c r="N43" s="65">
        <f t="shared" si="5"/>
        <v>0</v>
      </c>
      <c r="O43" s="37"/>
    </row>
    <row r="44" spans="1:15">
      <c r="A44" s="34">
        <v>9</v>
      </c>
      <c r="B44" s="64">
        <f>IF('Personalkosten 2. Jahr'!$D23&gt;0,IF('Personalkosten 2. Jahr'!$D23&lt;=Hilfstabelle!B$2=AND('Personalkosten 2. Jahr'!$E23&gt;=Hilfstabelle!B$2),'Personalkosten 2. Jahr'!$M23/('Personalkosten 2. Jahr'!$E23-'Personalkosten 2. Jahr'!$D23+1),0),IF('Personalkosten 2. Jahr'!$C23&gt;0,'Personalkosten 2. Jahr'!$M23/12,0))</f>
        <v>0</v>
      </c>
      <c r="C44" s="64">
        <f>IF('Personalkosten 2. Jahr'!$D23&gt;0,IF('Personalkosten 2. Jahr'!$D23&lt;=Hilfstabelle!C$2=AND('Personalkosten 2. Jahr'!$E23&gt;=Hilfstabelle!C$2),'Personalkosten 2. Jahr'!$M23/('Personalkosten 2. Jahr'!$E23-'Personalkosten 2. Jahr'!$D23+1),0),IF('Personalkosten 2. Jahr'!$C23&gt;0,'Personalkosten 2. Jahr'!$M23/12,0))</f>
        <v>0</v>
      </c>
      <c r="D44" s="64">
        <f>IF('Personalkosten 2. Jahr'!$D23&gt;0,IF('Personalkosten 2. Jahr'!$D23&lt;=Hilfstabelle!D$2=AND('Personalkosten 2. Jahr'!$E23&gt;=Hilfstabelle!D$2),'Personalkosten 2. Jahr'!$M23/('Personalkosten 2. Jahr'!$E23-'Personalkosten 2. Jahr'!$D23+1),0),IF('Personalkosten 2. Jahr'!$C23&gt;0,'Personalkosten 2. Jahr'!$M23/12,0))</f>
        <v>0</v>
      </c>
      <c r="E44" s="64">
        <f>IF('Personalkosten 2. Jahr'!$D23&gt;0,IF('Personalkosten 2. Jahr'!$D23&lt;=Hilfstabelle!E$2=AND('Personalkosten 2. Jahr'!$E23&gt;=Hilfstabelle!E$2),'Personalkosten 2. Jahr'!$M23/('Personalkosten 2. Jahr'!$E23-'Personalkosten 2. Jahr'!$D23+1),0),IF('Personalkosten 2. Jahr'!$C23&gt;0,'Personalkosten 2. Jahr'!$M23/12,0))</f>
        <v>0</v>
      </c>
      <c r="F44" s="64">
        <f>IF('Personalkosten 2. Jahr'!$D23&gt;0,IF('Personalkosten 2. Jahr'!$D23&lt;=Hilfstabelle!F$2=AND('Personalkosten 2. Jahr'!$E23&gt;=Hilfstabelle!F$2),'Personalkosten 2. Jahr'!$M23/('Personalkosten 2. Jahr'!$E23-'Personalkosten 2. Jahr'!$D23+1),0),IF('Personalkosten 2. Jahr'!$C23&gt;0,'Personalkosten 2. Jahr'!$M23/12,0))</f>
        <v>0</v>
      </c>
      <c r="G44" s="64">
        <f>IF('Personalkosten 2. Jahr'!$D23&gt;0,IF('Personalkosten 2. Jahr'!$D23&lt;=Hilfstabelle!G$2=AND('Personalkosten 2. Jahr'!$E23&gt;=Hilfstabelle!G$2),'Personalkosten 2. Jahr'!$M23/('Personalkosten 2. Jahr'!$E23-'Personalkosten 2. Jahr'!$D23+1),0),IF('Personalkosten 2. Jahr'!$C23&gt;0,'Personalkosten 2. Jahr'!$M23/12,0))</f>
        <v>0</v>
      </c>
      <c r="H44" s="64">
        <f>IF('Personalkosten 2. Jahr'!$D23&gt;0,IF('Personalkosten 2. Jahr'!$D23&lt;=Hilfstabelle!H$2=AND('Personalkosten 2. Jahr'!$E23&gt;=Hilfstabelle!H$2),'Personalkosten 2. Jahr'!$M23/('Personalkosten 2. Jahr'!$E23-'Personalkosten 2. Jahr'!$D23+1),0),IF('Personalkosten 2. Jahr'!$C23&gt;0,'Personalkosten 2. Jahr'!$M23/12,0))</f>
        <v>0</v>
      </c>
      <c r="I44" s="64">
        <f>IF('Personalkosten 2. Jahr'!$D23&gt;0,IF('Personalkosten 2. Jahr'!$D23&lt;=Hilfstabelle!I$2=AND('Personalkosten 2. Jahr'!$E23&gt;=Hilfstabelle!I$2),'Personalkosten 2. Jahr'!$M23/('Personalkosten 2. Jahr'!$E23-'Personalkosten 2. Jahr'!$D23+1),0),IF('Personalkosten 2. Jahr'!$C23&gt;0,'Personalkosten 2. Jahr'!$M23/12,0))</f>
        <v>0</v>
      </c>
      <c r="J44" s="64">
        <f>IF('Personalkosten 2. Jahr'!$D23&gt;0,IF('Personalkosten 2. Jahr'!$D23&lt;=Hilfstabelle!J$2=AND('Personalkosten 2. Jahr'!$E23&gt;=Hilfstabelle!J$2),'Personalkosten 2. Jahr'!$M23/('Personalkosten 2. Jahr'!$E23-'Personalkosten 2. Jahr'!$D23+1),0),IF('Personalkosten 2. Jahr'!$C23&gt;0,'Personalkosten 2. Jahr'!$M23/12,0))</f>
        <v>0</v>
      </c>
      <c r="K44" s="64">
        <f>IF('Personalkosten 2. Jahr'!$D23&gt;0,IF('Personalkosten 2. Jahr'!$D23&lt;=Hilfstabelle!K$2=AND('Personalkosten 2. Jahr'!$E23&gt;=Hilfstabelle!K$2),'Personalkosten 2. Jahr'!$M23/('Personalkosten 2. Jahr'!$E23-'Personalkosten 2. Jahr'!$D23+1),0),IF('Personalkosten 2. Jahr'!$C23&gt;0,'Personalkosten 2. Jahr'!$M23/12,0))</f>
        <v>0</v>
      </c>
      <c r="L44" s="64">
        <f>IF('Personalkosten 2. Jahr'!$D23&gt;0,IF('Personalkosten 2. Jahr'!$D23&lt;=Hilfstabelle!L$2=AND('Personalkosten 2. Jahr'!$E23&gt;=Hilfstabelle!L$2),'Personalkosten 2. Jahr'!$M23/('Personalkosten 2. Jahr'!$E23-'Personalkosten 2. Jahr'!$D23+1),0),IF('Personalkosten 2. Jahr'!$C23&gt;0,'Personalkosten 2. Jahr'!$M23/12,0))</f>
        <v>0</v>
      </c>
      <c r="M44" s="64">
        <f>IF('Personalkosten 2. Jahr'!$D23&gt;0,IF('Personalkosten 2. Jahr'!$D23&lt;=Hilfstabelle!M$2=AND('Personalkosten 2. Jahr'!$E23&gt;=Hilfstabelle!M$2),'Personalkosten 2. Jahr'!$M23/('Personalkosten 2. Jahr'!$E23-'Personalkosten 2. Jahr'!$D23+1),0),IF('Personalkosten 2. Jahr'!$C23&gt;0,'Personalkosten 2. Jahr'!$M23/12,0))</f>
        <v>0</v>
      </c>
      <c r="N44" s="65">
        <f t="shared" si="5"/>
        <v>0</v>
      </c>
      <c r="O44" s="37"/>
    </row>
    <row r="45" spans="1:15">
      <c r="A45" s="34">
        <v>10</v>
      </c>
      <c r="B45" s="64">
        <f>IF('Personalkosten 2. Jahr'!$D24&gt;0,IF('Personalkosten 2. Jahr'!$D24&lt;=Hilfstabelle!B$2=AND('Personalkosten 2. Jahr'!$E24&gt;=Hilfstabelle!B$2),'Personalkosten 2. Jahr'!$M24/('Personalkosten 2. Jahr'!$E24-'Personalkosten 2. Jahr'!$D24+1),0),IF('Personalkosten 2. Jahr'!$C24&gt;0,'Personalkosten 2. Jahr'!$M24/12,0))</f>
        <v>0</v>
      </c>
      <c r="C45" s="64">
        <f>IF('Personalkosten 2. Jahr'!$D24&gt;0,IF('Personalkosten 2. Jahr'!$D24&lt;=Hilfstabelle!C$2=AND('Personalkosten 2. Jahr'!$E24&gt;=Hilfstabelle!C$2),'Personalkosten 2. Jahr'!$M24/('Personalkosten 2. Jahr'!$E24-'Personalkosten 2. Jahr'!$D24+1),0),IF('Personalkosten 2. Jahr'!$C24&gt;0,'Personalkosten 2. Jahr'!$M24/12,0))</f>
        <v>0</v>
      </c>
      <c r="D45" s="64">
        <f>IF('Personalkosten 2. Jahr'!$D24&gt;0,IF('Personalkosten 2. Jahr'!$D24&lt;=Hilfstabelle!D$2=AND('Personalkosten 2. Jahr'!$E24&gt;=Hilfstabelle!D$2),'Personalkosten 2. Jahr'!$M24/('Personalkosten 2. Jahr'!$E24-'Personalkosten 2. Jahr'!$D24+1),0),IF('Personalkosten 2. Jahr'!$C24&gt;0,'Personalkosten 2. Jahr'!$M24/12,0))</f>
        <v>0</v>
      </c>
      <c r="E45" s="64">
        <f>IF('Personalkosten 2. Jahr'!$D24&gt;0,IF('Personalkosten 2. Jahr'!$D24&lt;=Hilfstabelle!E$2=AND('Personalkosten 2. Jahr'!$E24&gt;=Hilfstabelle!E$2),'Personalkosten 2. Jahr'!$M24/('Personalkosten 2. Jahr'!$E24-'Personalkosten 2. Jahr'!$D24+1),0),IF('Personalkosten 2. Jahr'!$C24&gt;0,'Personalkosten 2. Jahr'!$M24/12,0))</f>
        <v>0</v>
      </c>
      <c r="F45" s="64">
        <f>IF('Personalkosten 2. Jahr'!$D24&gt;0,IF('Personalkosten 2. Jahr'!$D24&lt;=Hilfstabelle!F$2=AND('Personalkosten 2. Jahr'!$E24&gt;=Hilfstabelle!F$2),'Personalkosten 2. Jahr'!$M24/('Personalkosten 2. Jahr'!$E24-'Personalkosten 2. Jahr'!$D24+1),0),IF('Personalkosten 2. Jahr'!$C24&gt;0,'Personalkosten 2. Jahr'!$M24/12,0))</f>
        <v>0</v>
      </c>
      <c r="G45" s="64">
        <f>IF('Personalkosten 2. Jahr'!$D24&gt;0,IF('Personalkosten 2. Jahr'!$D24&lt;=Hilfstabelle!G$2=AND('Personalkosten 2. Jahr'!$E24&gt;=Hilfstabelle!G$2),'Personalkosten 2. Jahr'!$M24/('Personalkosten 2. Jahr'!$E24-'Personalkosten 2. Jahr'!$D24+1),0),IF('Personalkosten 2. Jahr'!$C24&gt;0,'Personalkosten 2. Jahr'!$M24/12,0))</f>
        <v>0</v>
      </c>
      <c r="H45" s="64">
        <f>IF('Personalkosten 2. Jahr'!$D24&gt;0,IF('Personalkosten 2. Jahr'!$D24&lt;=Hilfstabelle!H$2=AND('Personalkosten 2. Jahr'!$E24&gt;=Hilfstabelle!H$2),'Personalkosten 2. Jahr'!$M24/('Personalkosten 2. Jahr'!$E24-'Personalkosten 2. Jahr'!$D24+1),0),IF('Personalkosten 2. Jahr'!$C24&gt;0,'Personalkosten 2. Jahr'!$M24/12,0))</f>
        <v>0</v>
      </c>
      <c r="I45" s="64">
        <f>IF('Personalkosten 2. Jahr'!$D24&gt;0,IF('Personalkosten 2. Jahr'!$D24&lt;=Hilfstabelle!I$2=AND('Personalkosten 2. Jahr'!$E24&gt;=Hilfstabelle!I$2),'Personalkosten 2. Jahr'!$M24/('Personalkosten 2. Jahr'!$E24-'Personalkosten 2. Jahr'!$D24+1),0),IF('Personalkosten 2. Jahr'!$C24&gt;0,'Personalkosten 2. Jahr'!$M24/12,0))</f>
        <v>0</v>
      </c>
      <c r="J45" s="64">
        <f>IF('Personalkosten 2. Jahr'!$D24&gt;0,IF('Personalkosten 2. Jahr'!$D24&lt;=Hilfstabelle!J$2=AND('Personalkosten 2. Jahr'!$E24&gt;=Hilfstabelle!J$2),'Personalkosten 2. Jahr'!$M24/('Personalkosten 2. Jahr'!$E24-'Personalkosten 2. Jahr'!$D24+1),0),IF('Personalkosten 2. Jahr'!$C24&gt;0,'Personalkosten 2. Jahr'!$M24/12,0))</f>
        <v>0</v>
      </c>
      <c r="K45" s="64">
        <f>IF('Personalkosten 2. Jahr'!$D24&gt;0,IF('Personalkosten 2. Jahr'!$D24&lt;=Hilfstabelle!K$2=AND('Personalkosten 2. Jahr'!$E24&gt;=Hilfstabelle!K$2),'Personalkosten 2. Jahr'!$M24/('Personalkosten 2. Jahr'!$E24-'Personalkosten 2. Jahr'!$D24+1),0),IF('Personalkosten 2. Jahr'!$C24&gt;0,'Personalkosten 2. Jahr'!$M24/12,0))</f>
        <v>0</v>
      </c>
      <c r="L45" s="64">
        <f>IF('Personalkosten 2. Jahr'!$D24&gt;0,IF('Personalkosten 2. Jahr'!$D24&lt;=Hilfstabelle!L$2=AND('Personalkosten 2. Jahr'!$E24&gt;=Hilfstabelle!L$2),'Personalkosten 2. Jahr'!$M24/('Personalkosten 2. Jahr'!$E24-'Personalkosten 2. Jahr'!$D24+1),0),IF('Personalkosten 2. Jahr'!$C24&gt;0,'Personalkosten 2. Jahr'!$M24/12,0))</f>
        <v>0</v>
      </c>
      <c r="M45" s="64">
        <f>IF('Personalkosten 2. Jahr'!$D24&gt;0,IF('Personalkosten 2. Jahr'!$D24&lt;=Hilfstabelle!M$2=AND('Personalkosten 2. Jahr'!$E24&gt;=Hilfstabelle!M$2),'Personalkosten 2. Jahr'!$M24/('Personalkosten 2. Jahr'!$E24-'Personalkosten 2. Jahr'!$D24+1),0),IF('Personalkosten 2. Jahr'!$C24&gt;0,'Personalkosten 2. Jahr'!$M24/12,0))</f>
        <v>0</v>
      </c>
      <c r="N45" s="65">
        <f t="shared" si="5"/>
        <v>0</v>
      </c>
      <c r="O45" s="37"/>
    </row>
    <row r="46" spans="1:15">
      <c r="A46" s="34">
        <v>11</v>
      </c>
      <c r="B46" s="64">
        <f>IF('Personalkosten 2. Jahr'!$D25&gt;0,IF('Personalkosten 2. Jahr'!$D25&lt;=Hilfstabelle!B$2=AND('Personalkosten 2. Jahr'!$E25&gt;=Hilfstabelle!B$2),'Personalkosten 2. Jahr'!$M25/('Personalkosten 2. Jahr'!$E25-'Personalkosten 2. Jahr'!$D25+1),0),IF('Personalkosten 2. Jahr'!$C25&gt;0,'Personalkosten 2. Jahr'!$M25/12,0))</f>
        <v>0</v>
      </c>
      <c r="C46" s="64">
        <f>IF('Personalkosten 2. Jahr'!$D25&gt;0,IF('Personalkosten 2. Jahr'!$D25&lt;=Hilfstabelle!C$2=AND('Personalkosten 2. Jahr'!$E25&gt;=Hilfstabelle!C$2),'Personalkosten 2. Jahr'!$M25/('Personalkosten 2. Jahr'!$E25-'Personalkosten 2. Jahr'!$D25+1),0),IF('Personalkosten 2. Jahr'!$C25&gt;0,'Personalkosten 2. Jahr'!$M25/12,0))</f>
        <v>0</v>
      </c>
      <c r="D46" s="64">
        <f>IF('Personalkosten 2. Jahr'!$D25&gt;0,IF('Personalkosten 2. Jahr'!$D25&lt;=Hilfstabelle!D$2=AND('Personalkosten 2. Jahr'!$E25&gt;=Hilfstabelle!D$2),'Personalkosten 2. Jahr'!$M25/('Personalkosten 2. Jahr'!$E25-'Personalkosten 2. Jahr'!$D25+1),0),IF('Personalkosten 2. Jahr'!$C25&gt;0,'Personalkosten 2. Jahr'!$M25/12,0))</f>
        <v>0</v>
      </c>
      <c r="E46" s="64">
        <f>IF('Personalkosten 2. Jahr'!$D25&gt;0,IF('Personalkosten 2. Jahr'!$D25&lt;=Hilfstabelle!E$2=AND('Personalkosten 2. Jahr'!$E25&gt;=Hilfstabelle!E$2),'Personalkosten 2. Jahr'!$M25/('Personalkosten 2. Jahr'!$E25-'Personalkosten 2. Jahr'!$D25+1),0),IF('Personalkosten 2. Jahr'!$C25&gt;0,'Personalkosten 2. Jahr'!$M25/12,0))</f>
        <v>0</v>
      </c>
      <c r="F46" s="64">
        <f>IF('Personalkosten 2. Jahr'!$D25&gt;0,IF('Personalkosten 2. Jahr'!$D25&lt;=Hilfstabelle!F$2=AND('Personalkosten 2. Jahr'!$E25&gt;=Hilfstabelle!F$2),'Personalkosten 2. Jahr'!$M25/('Personalkosten 2. Jahr'!$E25-'Personalkosten 2. Jahr'!$D25+1),0),IF('Personalkosten 2. Jahr'!$C25&gt;0,'Personalkosten 2. Jahr'!$M25/12,0))</f>
        <v>0</v>
      </c>
      <c r="G46" s="64">
        <f>IF('Personalkosten 2. Jahr'!$D25&gt;0,IF('Personalkosten 2. Jahr'!$D25&lt;=Hilfstabelle!G$2=AND('Personalkosten 2. Jahr'!$E25&gt;=Hilfstabelle!G$2),'Personalkosten 2. Jahr'!$M25/('Personalkosten 2. Jahr'!$E25-'Personalkosten 2. Jahr'!$D25+1),0),IF('Personalkosten 2. Jahr'!$C25&gt;0,'Personalkosten 2. Jahr'!$M25/12,0))</f>
        <v>0</v>
      </c>
      <c r="H46" s="64">
        <f>IF('Personalkosten 2. Jahr'!$D25&gt;0,IF('Personalkosten 2. Jahr'!$D25&lt;=Hilfstabelle!H$2=AND('Personalkosten 2. Jahr'!$E25&gt;=Hilfstabelle!H$2),'Personalkosten 2. Jahr'!$M25/('Personalkosten 2. Jahr'!$E25-'Personalkosten 2. Jahr'!$D25+1),0),IF('Personalkosten 2. Jahr'!$C25&gt;0,'Personalkosten 2. Jahr'!$M25/12,0))</f>
        <v>0</v>
      </c>
      <c r="I46" s="64">
        <f>IF('Personalkosten 2. Jahr'!$D25&gt;0,IF('Personalkosten 2. Jahr'!$D25&lt;=Hilfstabelle!I$2=AND('Personalkosten 2. Jahr'!$E25&gt;=Hilfstabelle!I$2),'Personalkosten 2. Jahr'!$M25/('Personalkosten 2. Jahr'!$E25-'Personalkosten 2. Jahr'!$D25+1),0),IF('Personalkosten 2. Jahr'!$C25&gt;0,'Personalkosten 2. Jahr'!$M25/12,0))</f>
        <v>0</v>
      </c>
      <c r="J46" s="64">
        <f>IF('Personalkosten 2. Jahr'!$D25&gt;0,IF('Personalkosten 2. Jahr'!$D25&lt;=Hilfstabelle!J$2=AND('Personalkosten 2. Jahr'!$E25&gt;=Hilfstabelle!J$2),'Personalkosten 2. Jahr'!$M25/('Personalkosten 2. Jahr'!$E25-'Personalkosten 2. Jahr'!$D25+1),0),IF('Personalkosten 2. Jahr'!$C25&gt;0,'Personalkosten 2. Jahr'!$M25/12,0))</f>
        <v>0</v>
      </c>
      <c r="K46" s="64">
        <f>IF('Personalkosten 2. Jahr'!$D25&gt;0,IF('Personalkosten 2. Jahr'!$D25&lt;=Hilfstabelle!K$2=AND('Personalkosten 2. Jahr'!$E25&gt;=Hilfstabelle!K$2),'Personalkosten 2. Jahr'!$M25/('Personalkosten 2. Jahr'!$E25-'Personalkosten 2. Jahr'!$D25+1),0),IF('Personalkosten 2. Jahr'!$C25&gt;0,'Personalkosten 2. Jahr'!$M25/12,0))</f>
        <v>0</v>
      </c>
      <c r="L46" s="64">
        <f>IF('Personalkosten 2. Jahr'!$D25&gt;0,IF('Personalkosten 2. Jahr'!$D25&lt;=Hilfstabelle!L$2=AND('Personalkosten 2. Jahr'!$E25&gt;=Hilfstabelle!L$2),'Personalkosten 2. Jahr'!$M25/('Personalkosten 2. Jahr'!$E25-'Personalkosten 2. Jahr'!$D25+1),0),IF('Personalkosten 2. Jahr'!$C25&gt;0,'Personalkosten 2. Jahr'!$M25/12,0))</f>
        <v>0</v>
      </c>
      <c r="M46" s="64">
        <f>IF('Personalkosten 2. Jahr'!$D25&gt;0,IF('Personalkosten 2. Jahr'!$D25&lt;=Hilfstabelle!M$2=AND('Personalkosten 2. Jahr'!$E25&gt;=Hilfstabelle!M$2),'Personalkosten 2. Jahr'!$M25/('Personalkosten 2. Jahr'!$E25-'Personalkosten 2. Jahr'!$D25+1),0),IF('Personalkosten 2. Jahr'!$C25&gt;0,'Personalkosten 2. Jahr'!$M25/12,0))</f>
        <v>0</v>
      </c>
      <c r="N46" s="65">
        <f t="shared" si="5"/>
        <v>0</v>
      </c>
      <c r="O46" s="37"/>
    </row>
    <row r="47" spans="1:15">
      <c r="A47" s="34">
        <v>12</v>
      </c>
      <c r="B47" s="64">
        <f>IF('Personalkosten 2. Jahr'!$D26&gt;0,IF('Personalkosten 2. Jahr'!$D26&lt;=Hilfstabelle!B$2=AND('Personalkosten 2. Jahr'!$E26&gt;=Hilfstabelle!B$2),'Personalkosten 2. Jahr'!$M26/('Personalkosten 2. Jahr'!$E26-'Personalkosten 2. Jahr'!$D26+1),0),IF('Personalkosten 2. Jahr'!$C26&gt;0,'Personalkosten 2. Jahr'!$M26/12,0))</f>
        <v>0</v>
      </c>
      <c r="C47" s="64">
        <f>IF('Personalkosten 2. Jahr'!$D26&gt;0,IF('Personalkosten 2. Jahr'!$D26&lt;=Hilfstabelle!C$2=AND('Personalkosten 2. Jahr'!$E26&gt;=Hilfstabelle!C$2),'Personalkosten 2. Jahr'!$M26/('Personalkosten 2. Jahr'!$E26-'Personalkosten 2. Jahr'!$D26+1),0),IF('Personalkosten 2. Jahr'!$C26&gt;0,'Personalkosten 2. Jahr'!$M26/12,0))</f>
        <v>0</v>
      </c>
      <c r="D47" s="64">
        <f>IF('Personalkosten 2. Jahr'!$D26&gt;0,IF('Personalkosten 2. Jahr'!$D26&lt;=Hilfstabelle!D$2=AND('Personalkosten 2. Jahr'!$E26&gt;=Hilfstabelle!D$2),'Personalkosten 2. Jahr'!$M26/('Personalkosten 2. Jahr'!$E26-'Personalkosten 2. Jahr'!$D26+1),0),IF('Personalkosten 2. Jahr'!$C26&gt;0,'Personalkosten 2. Jahr'!$M26/12,0))</f>
        <v>0</v>
      </c>
      <c r="E47" s="64">
        <f>IF('Personalkosten 2. Jahr'!$D26&gt;0,IF('Personalkosten 2. Jahr'!$D26&lt;=Hilfstabelle!E$2=AND('Personalkosten 2. Jahr'!$E26&gt;=Hilfstabelle!E$2),'Personalkosten 2. Jahr'!$M26/('Personalkosten 2. Jahr'!$E26-'Personalkosten 2. Jahr'!$D26+1),0),IF('Personalkosten 2. Jahr'!$C26&gt;0,'Personalkosten 2. Jahr'!$M26/12,0))</f>
        <v>0</v>
      </c>
      <c r="F47" s="64">
        <f>IF('Personalkosten 2. Jahr'!$D26&gt;0,IF('Personalkosten 2. Jahr'!$D26&lt;=Hilfstabelle!F$2=AND('Personalkosten 2. Jahr'!$E26&gt;=Hilfstabelle!F$2),'Personalkosten 2. Jahr'!$M26/('Personalkosten 2. Jahr'!$E26-'Personalkosten 2. Jahr'!$D26+1),0),IF('Personalkosten 2. Jahr'!$C26&gt;0,'Personalkosten 2. Jahr'!$M26/12,0))</f>
        <v>0</v>
      </c>
      <c r="G47" s="64">
        <f>IF('Personalkosten 2. Jahr'!$D26&gt;0,IF('Personalkosten 2. Jahr'!$D26&lt;=Hilfstabelle!G$2=AND('Personalkosten 2. Jahr'!$E26&gt;=Hilfstabelle!G$2),'Personalkosten 2. Jahr'!$M26/('Personalkosten 2. Jahr'!$E26-'Personalkosten 2. Jahr'!$D26+1),0),IF('Personalkosten 2. Jahr'!$C26&gt;0,'Personalkosten 2. Jahr'!$M26/12,0))</f>
        <v>0</v>
      </c>
      <c r="H47" s="64">
        <f>IF('Personalkosten 2. Jahr'!$D26&gt;0,IF('Personalkosten 2. Jahr'!$D26&lt;=Hilfstabelle!H$2=AND('Personalkosten 2. Jahr'!$E26&gt;=Hilfstabelle!H$2),'Personalkosten 2. Jahr'!$M26/('Personalkosten 2. Jahr'!$E26-'Personalkosten 2. Jahr'!$D26+1),0),IF('Personalkosten 2. Jahr'!$C26&gt;0,'Personalkosten 2. Jahr'!$M26/12,0))</f>
        <v>0</v>
      </c>
      <c r="I47" s="64">
        <f>IF('Personalkosten 2. Jahr'!$D26&gt;0,IF('Personalkosten 2. Jahr'!$D26&lt;=Hilfstabelle!I$2=AND('Personalkosten 2. Jahr'!$E26&gt;=Hilfstabelle!I$2),'Personalkosten 2. Jahr'!$M26/('Personalkosten 2. Jahr'!$E26-'Personalkosten 2. Jahr'!$D26+1),0),IF('Personalkosten 2. Jahr'!$C26&gt;0,'Personalkosten 2. Jahr'!$M26/12,0))</f>
        <v>0</v>
      </c>
      <c r="J47" s="64">
        <f>IF('Personalkosten 2. Jahr'!$D26&gt;0,IF('Personalkosten 2. Jahr'!$D26&lt;=Hilfstabelle!J$2=AND('Personalkosten 2. Jahr'!$E26&gt;=Hilfstabelle!J$2),'Personalkosten 2. Jahr'!$M26/('Personalkosten 2. Jahr'!$E26-'Personalkosten 2. Jahr'!$D26+1),0),IF('Personalkosten 2. Jahr'!$C26&gt;0,'Personalkosten 2. Jahr'!$M26/12,0))</f>
        <v>0</v>
      </c>
      <c r="K47" s="64">
        <f>IF('Personalkosten 2. Jahr'!$D26&gt;0,IF('Personalkosten 2. Jahr'!$D26&lt;=Hilfstabelle!K$2=AND('Personalkosten 2. Jahr'!$E26&gt;=Hilfstabelle!K$2),'Personalkosten 2. Jahr'!$M26/('Personalkosten 2. Jahr'!$E26-'Personalkosten 2. Jahr'!$D26+1),0),IF('Personalkosten 2. Jahr'!$C26&gt;0,'Personalkosten 2. Jahr'!$M26/12,0))</f>
        <v>0</v>
      </c>
      <c r="L47" s="64">
        <f>IF('Personalkosten 2. Jahr'!$D26&gt;0,IF('Personalkosten 2. Jahr'!$D26&lt;=Hilfstabelle!L$2=AND('Personalkosten 2. Jahr'!$E26&gt;=Hilfstabelle!L$2),'Personalkosten 2. Jahr'!$M26/('Personalkosten 2. Jahr'!$E26-'Personalkosten 2. Jahr'!$D26+1),0),IF('Personalkosten 2. Jahr'!$C26&gt;0,'Personalkosten 2. Jahr'!$M26/12,0))</f>
        <v>0</v>
      </c>
      <c r="M47" s="64">
        <f>IF('Personalkosten 2. Jahr'!$D26&gt;0,IF('Personalkosten 2. Jahr'!$D26&lt;=Hilfstabelle!M$2=AND('Personalkosten 2. Jahr'!$E26&gt;=Hilfstabelle!M$2),'Personalkosten 2. Jahr'!$M26/('Personalkosten 2. Jahr'!$E26-'Personalkosten 2. Jahr'!$D26+1),0),IF('Personalkosten 2. Jahr'!$C26&gt;0,'Personalkosten 2. Jahr'!$M26/12,0))</f>
        <v>0</v>
      </c>
      <c r="N47" s="65">
        <f t="shared" si="5"/>
        <v>0</v>
      </c>
      <c r="O47" s="37"/>
    </row>
    <row r="48" spans="1:15">
      <c r="A48" s="34">
        <v>13</v>
      </c>
      <c r="B48" s="64">
        <f>IF('Personalkosten 2. Jahr'!$D27&gt;0,IF('Personalkosten 2. Jahr'!$D27&lt;=Hilfstabelle!B$2=AND('Personalkosten 2. Jahr'!$E27&gt;=Hilfstabelle!B$2),'Personalkosten 2. Jahr'!$M27/('Personalkosten 2. Jahr'!$E27-'Personalkosten 2. Jahr'!$D27+1),0),IF('Personalkosten 2. Jahr'!$C27&gt;0,'Personalkosten 2. Jahr'!$M27/12,0))</f>
        <v>0</v>
      </c>
      <c r="C48" s="64">
        <f>IF('Personalkosten 2. Jahr'!$D27&gt;0,IF('Personalkosten 2. Jahr'!$D27&lt;=Hilfstabelle!C$2=AND('Personalkosten 2. Jahr'!$E27&gt;=Hilfstabelle!C$2),'Personalkosten 2. Jahr'!$M27/('Personalkosten 2. Jahr'!$E27-'Personalkosten 2. Jahr'!$D27+1),0),IF('Personalkosten 2. Jahr'!$C27&gt;0,'Personalkosten 2. Jahr'!$M27/12,0))</f>
        <v>0</v>
      </c>
      <c r="D48" s="64">
        <f>IF('Personalkosten 2. Jahr'!$D27&gt;0,IF('Personalkosten 2. Jahr'!$D27&lt;=Hilfstabelle!D$2=AND('Personalkosten 2. Jahr'!$E27&gt;=Hilfstabelle!D$2),'Personalkosten 2. Jahr'!$M27/('Personalkosten 2. Jahr'!$E27-'Personalkosten 2. Jahr'!$D27+1),0),IF('Personalkosten 2. Jahr'!$C27&gt;0,'Personalkosten 2. Jahr'!$M27/12,0))</f>
        <v>0</v>
      </c>
      <c r="E48" s="64">
        <f>IF('Personalkosten 2. Jahr'!$D27&gt;0,IF('Personalkosten 2. Jahr'!$D27&lt;=Hilfstabelle!E$2=AND('Personalkosten 2. Jahr'!$E27&gt;=Hilfstabelle!E$2),'Personalkosten 2. Jahr'!$M27/('Personalkosten 2. Jahr'!$E27-'Personalkosten 2. Jahr'!$D27+1),0),IF('Personalkosten 2. Jahr'!$C27&gt;0,'Personalkosten 2. Jahr'!$M27/12,0))</f>
        <v>0</v>
      </c>
      <c r="F48" s="64">
        <f>IF('Personalkosten 2. Jahr'!$D27&gt;0,IF('Personalkosten 2. Jahr'!$D27&lt;=Hilfstabelle!F$2=AND('Personalkosten 2. Jahr'!$E27&gt;=Hilfstabelle!F$2),'Personalkosten 2. Jahr'!$M27/('Personalkosten 2. Jahr'!$E27-'Personalkosten 2. Jahr'!$D27+1),0),IF('Personalkosten 2. Jahr'!$C27&gt;0,'Personalkosten 2. Jahr'!$M27/12,0))</f>
        <v>0</v>
      </c>
      <c r="G48" s="64">
        <f>IF('Personalkosten 2. Jahr'!$D27&gt;0,IF('Personalkosten 2. Jahr'!$D27&lt;=Hilfstabelle!G$2=AND('Personalkosten 2. Jahr'!$E27&gt;=Hilfstabelle!G$2),'Personalkosten 2. Jahr'!$M27/('Personalkosten 2. Jahr'!$E27-'Personalkosten 2. Jahr'!$D27+1),0),IF('Personalkosten 2. Jahr'!$C27&gt;0,'Personalkosten 2. Jahr'!$M27/12,0))</f>
        <v>0</v>
      </c>
      <c r="H48" s="64">
        <f>IF('Personalkosten 2. Jahr'!$D27&gt;0,IF('Personalkosten 2. Jahr'!$D27&lt;=Hilfstabelle!H$2=AND('Personalkosten 2. Jahr'!$E27&gt;=Hilfstabelle!H$2),'Personalkosten 2. Jahr'!$M27/('Personalkosten 2. Jahr'!$E27-'Personalkosten 2. Jahr'!$D27+1),0),IF('Personalkosten 2. Jahr'!$C27&gt;0,'Personalkosten 2. Jahr'!$M27/12,0))</f>
        <v>0</v>
      </c>
      <c r="I48" s="64">
        <f>IF('Personalkosten 2. Jahr'!$D27&gt;0,IF('Personalkosten 2. Jahr'!$D27&lt;=Hilfstabelle!I$2=AND('Personalkosten 2. Jahr'!$E27&gt;=Hilfstabelle!I$2),'Personalkosten 2. Jahr'!$M27/('Personalkosten 2. Jahr'!$E27-'Personalkosten 2. Jahr'!$D27+1),0),IF('Personalkosten 2. Jahr'!$C27&gt;0,'Personalkosten 2. Jahr'!$M27/12,0))</f>
        <v>0</v>
      </c>
      <c r="J48" s="64">
        <f>IF('Personalkosten 2. Jahr'!$D27&gt;0,IF('Personalkosten 2. Jahr'!$D27&lt;=Hilfstabelle!J$2=AND('Personalkosten 2. Jahr'!$E27&gt;=Hilfstabelle!J$2),'Personalkosten 2. Jahr'!$M27/('Personalkosten 2. Jahr'!$E27-'Personalkosten 2. Jahr'!$D27+1),0),IF('Personalkosten 2. Jahr'!$C27&gt;0,'Personalkosten 2. Jahr'!$M27/12,0))</f>
        <v>0</v>
      </c>
      <c r="K48" s="64">
        <f>IF('Personalkosten 2. Jahr'!$D27&gt;0,IF('Personalkosten 2. Jahr'!$D27&lt;=Hilfstabelle!K$2=AND('Personalkosten 2. Jahr'!$E27&gt;=Hilfstabelle!K$2),'Personalkosten 2. Jahr'!$M27/('Personalkosten 2. Jahr'!$E27-'Personalkosten 2. Jahr'!$D27+1),0),IF('Personalkosten 2. Jahr'!$C27&gt;0,'Personalkosten 2. Jahr'!$M27/12,0))</f>
        <v>0</v>
      </c>
      <c r="L48" s="64">
        <f>IF('Personalkosten 2. Jahr'!$D27&gt;0,IF('Personalkosten 2. Jahr'!$D27&lt;=Hilfstabelle!L$2=AND('Personalkosten 2. Jahr'!$E27&gt;=Hilfstabelle!L$2),'Personalkosten 2. Jahr'!$M27/('Personalkosten 2. Jahr'!$E27-'Personalkosten 2. Jahr'!$D27+1),0),IF('Personalkosten 2. Jahr'!$C27&gt;0,'Personalkosten 2. Jahr'!$M27/12,0))</f>
        <v>0</v>
      </c>
      <c r="M48" s="64">
        <f>IF('Personalkosten 2. Jahr'!$D27&gt;0,IF('Personalkosten 2. Jahr'!$D27&lt;=Hilfstabelle!M$2=AND('Personalkosten 2. Jahr'!$E27&gt;=Hilfstabelle!M$2),'Personalkosten 2. Jahr'!$M27/('Personalkosten 2. Jahr'!$E27-'Personalkosten 2. Jahr'!$D27+1),0),IF('Personalkosten 2. Jahr'!$C27&gt;0,'Personalkosten 2. Jahr'!$M27/12,0))</f>
        <v>0</v>
      </c>
      <c r="N48" s="65">
        <f t="shared" si="5"/>
        <v>0</v>
      </c>
      <c r="O48" s="37"/>
    </row>
    <row r="49" spans="1:15">
      <c r="A49" s="34">
        <v>14</v>
      </c>
      <c r="B49" s="64">
        <f>IF('Personalkosten 2. Jahr'!$D28&gt;0,IF('Personalkosten 2. Jahr'!$D28&lt;=Hilfstabelle!B$2=AND('Personalkosten 2. Jahr'!$E28&gt;=Hilfstabelle!B$2),'Personalkosten 2. Jahr'!$M28/('Personalkosten 2. Jahr'!$E28-'Personalkosten 2. Jahr'!$D28+1),0),IF('Personalkosten 2. Jahr'!$C28&gt;0,'Personalkosten 2. Jahr'!$M28/12,0))</f>
        <v>0</v>
      </c>
      <c r="C49" s="64">
        <f>IF('Personalkosten 2. Jahr'!$D28&gt;0,IF('Personalkosten 2. Jahr'!$D28&lt;=Hilfstabelle!C$2=AND('Personalkosten 2. Jahr'!$E28&gt;=Hilfstabelle!C$2),'Personalkosten 2. Jahr'!$M28/('Personalkosten 2. Jahr'!$E28-'Personalkosten 2. Jahr'!$D28+1),0),IF('Personalkosten 2. Jahr'!$C28&gt;0,'Personalkosten 2. Jahr'!$M28/12,0))</f>
        <v>0</v>
      </c>
      <c r="D49" s="64">
        <f>IF('Personalkosten 2. Jahr'!$D28&gt;0,IF('Personalkosten 2. Jahr'!$D28&lt;=Hilfstabelle!D$2=AND('Personalkosten 2. Jahr'!$E28&gt;=Hilfstabelle!D$2),'Personalkosten 2. Jahr'!$M28/('Personalkosten 2. Jahr'!$E28-'Personalkosten 2. Jahr'!$D28+1),0),IF('Personalkosten 2. Jahr'!$C28&gt;0,'Personalkosten 2. Jahr'!$M28/12,0))</f>
        <v>0</v>
      </c>
      <c r="E49" s="64">
        <f>IF('Personalkosten 2. Jahr'!$D28&gt;0,IF('Personalkosten 2. Jahr'!$D28&lt;=Hilfstabelle!E$2=AND('Personalkosten 2. Jahr'!$E28&gt;=Hilfstabelle!E$2),'Personalkosten 2. Jahr'!$M28/('Personalkosten 2. Jahr'!$E28-'Personalkosten 2. Jahr'!$D28+1),0),IF('Personalkosten 2. Jahr'!$C28&gt;0,'Personalkosten 2. Jahr'!$M28/12,0))</f>
        <v>0</v>
      </c>
      <c r="F49" s="64">
        <f>IF('Personalkosten 2. Jahr'!$D28&gt;0,IF('Personalkosten 2. Jahr'!$D28&lt;=Hilfstabelle!F$2=AND('Personalkosten 2. Jahr'!$E28&gt;=Hilfstabelle!F$2),'Personalkosten 2. Jahr'!$M28/('Personalkosten 2. Jahr'!$E28-'Personalkosten 2. Jahr'!$D28+1),0),IF('Personalkosten 2. Jahr'!$C28&gt;0,'Personalkosten 2. Jahr'!$M28/12,0))</f>
        <v>0</v>
      </c>
      <c r="G49" s="64">
        <f>IF('Personalkosten 2. Jahr'!$D28&gt;0,IF('Personalkosten 2. Jahr'!$D28&lt;=Hilfstabelle!G$2=AND('Personalkosten 2. Jahr'!$E28&gt;=Hilfstabelle!G$2),'Personalkosten 2. Jahr'!$M28/('Personalkosten 2. Jahr'!$E28-'Personalkosten 2. Jahr'!$D28+1),0),IF('Personalkosten 2. Jahr'!$C28&gt;0,'Personalkosten 2. Jahr'!$M28/12,0))</f>
        <v>0</v>
      </c>
      <c r="H49" s="64">
        <f>IF('Personalkosten 2. Jahr'!$D28&gt;0,IF('Personalkosten 2. Jahr'!$D28&lt;=Hilfstabelle!H$2=AND('Personalkosten 2. Jahr'!$E28&gt;=Hilfstabelle!H$2),'Personalkosten 2. Jahr'!$M28/('Personalkosten 2. Jahr'!$E28-'Personalkosten 2. Jahr'!$D28+1),0),IF('Personalkosten 2. Jahr'!$C28&gt;0,'Personalkosten 2. Jahr'!$M28/12,0))</f>
        <v>0</v>
      </c>
      <c r="I49" s="64">
        <f>IF('Personalkosten 2. Jahr'!$D28&gt;0,IF('Personalkosten 2. Jahr'!$D28&lt;=Hilfstabelle!I$2=AND('Personalkosten 2. Jahr'!$E28&gt;=Hilfstabelle!I$2),'Personalkosten 2. Jahr'!$M28/('Personalkosten 2. Jahr'!$E28-'Personalkosten 2. Jahr'!$D28+1),0),IF('Personalkosten 2. Jahr'!$C28&gt;0,'Personalkosten 2. Jahr'!$M28/12,0))</f>
        <v>0</v>
      </c>
      <c r="J49" s="64">
        <f>IF('Personalkosten 2. Jahr'!$D28&gt;0,IF('Personalkosten 2. Jahr'!$D28&lt;=Hilfstabelle!J$2=AND('Personalkosten 2. Jahr'!$E28&gt;=Hilfstabelle!J$2),'Personalkosten 2. Jahr'!$M28/('Personalkosten 2. Jahr'!$E28-'Personalkosten 2. Jahr'!$D28+1),0),IF('Personalkosten 2. Jahr'!$C28&gt;0,'Personalkosten 2. Jahr'!$M28/12,0))</f>
        <v>0</v>
      </c>
      <c r="K49" s="64">
        <f>IF('Personalkosten 2. Jahr'!$D28&gt;0,IF('Personalkosten 2. Jahr'!$D28&lt;=Hilfstabelle!K$2=AND('Personalkosten 2. Jahr'!$E28&gt;=Hilfstabelle!K$2),'Personalkosten 2. Jahr'!$M28/('Personalkosten 2. Jahr'!$E28-'Personalkosten 2. Jahr'!$D28+1),0),IF('Personalkosten 2. Jahr'!$C28&gt;0,'Personalkosten 2. Jahr'!$M28/12,0))</f>
        <v>0</v>
      </c>
      <c r="L49" s="64">
        <f>IF('Personalkosten 2. Jahr'!$D28&gt;0,IF('Personalkosten 2. Jahr'!$D28&lt;=Hilfstabelle!L$2=AND('Personalkosten 2. Jahr'!$E28&gt;=Hilfstabelle!L$2),'Personalkosten 2. Jahr'!$M28/('Personalkosten 2. Jahr'!$E28-'Personalkosten 2. Jahr'!$D28+1),0),IF('Personalkosten 2. Jahr'!$C28&gt;0,'Personalkosten 2. Jahr'!$M28/12,0))</f>
        <v>0</v>
      </c>
      <c r="M49" s="64">
        <f>IF('Personalkosten 2. Jahr'!$D28&gt;0,IF('Personalkosten 2. Jahr'!$D28&lt;=Hilfstabelle!M$2=AND('Personalkosten 2. Jahr'!$E28&gt;=Hilfstabelle!M$2),'Personalkosten 2. Jahr'!$M28/('Personalkosten 2. Jahr'!$E28-'Personalkosten 2. Jahr'!$D28+1),0),IF('Personalkosten 2. Jahr'!$C28&gt;0,'Personalkosten 2. Jahr'!$M28/12,0))</f>
        <v>0</v>
      </c>
      <c r="N49" s="65">
        <f t="shared" si="5"/>
        <v>0</v>
      </c>
      <c r="O49" s="37"/>
    </row>
    <row r="50" spans="1:15">
      <c r="A50" s="34">
        <v>15</v>
      </c>
      <c r="B50" s="64">
        <f>IF('Personalkosten 2. Jahr'!$D29&gt;0,IF('Personalkosten 2. Jahr'!$D29&lt;=Hilfstabelle!B$2=AND('Personalkosten 2. Jahr'!$E29&gt;=Hilfstabelle!B$2),'Personalkosten 2. Jahr'!$M29/('Personalkosten 2. Jahr'!$E29-'Personalkosten 2. Jahr'!$D29+1),0),IF('Personalkosten 2. Jahr'!$C29&gt;0,'Personalkosten 2. Jahr'!$M29/12,0))</f>
        <v>0</v>
      </c>
      <c r="C50" s="64">
        <f>IF('Personalkosten 2. Jahr'!$D29&gt;0,IF('Personalkosten 2. Jahr'!$D29&lt;=Hilfstabelle!C$2=AND('Personalkosten 2. Jahr'!$E29&gt;=Hilfstabelle!C$2),'Personalkosten 2. Jahr'!$M29/('Personalkosten 2. Jahr'!$E29-'Personalkosten 2. Jahr'!$D29+1),0),IF('Personalkosten 2. Jahr'!$C29&gt;0,'Personalkosten 2. Jahr'!$M29/12,0))</f>
        <v>0</v>
      </c>
      <c r="D50" s="64">
        <f>IF('Personalkosten 2. Jahr'!$D29&gt;0,IF('Personalkosten 2. Jahr'!$D29&lt;=Hilfstabelle!D$2=AND('Personalkosten 2. Jahr'!$E29&gt;=Hilfstabelle!D$2),'Personalkosten 2. Jahr'!$M29/('Personalkosten 2. Jahr'!$E29-'Personalkosten 2. Jahr'!$D29+1),0),IF('Personalkosten 2. Jahr'!$C29&gt;0,'Personalkosten 2. Jahr'!$M29/12,0))</f>
        <v>0</v>
      </c>
      <c r="E50" s="64">
        <f>IF('Personalkosten 2. Jahr'!$D29&gt;0,IF('Personalkosten 2. Jahr'!$D29&lt;=Hilfstabelle!E$2=AND('Personalkosten 2. Jahr'!$E29&gt;=Hilfstabelle!E$2),'Personalkosten 2. Jahr'!$M29/('Personalkosten 2. Jahr'!$E29-'Personalkosten 2. Jahr'!$D29+1),0),IF('Personalkosten 2. Jahr'!$C29&gt;0,'Personalkosten 2. Jahr'!$M29/12,0))</f>
        <v>0</v>
      </c>
      <c r="F50" s="64">
        <f>IF('Personalkosten 2. Jahr'!$D29&gt;0,IF('Personalkosten 2. Jahr'!$D29&lt;=Hilfstabelle!F$2=AND('Personalkosten 2. Jahr'!$E29&gt;=Hilfstabelle!F$2),'Personalkosten 2. Jahr'!$M29/('Personalkosten 2. Jahr'!$E29-'Personalkosten 2. Jahr'!$D29+1),0),IF('Personalkosten 2. Jahr'!$C29&gt;0,'Personalkosten 2. Jahr'!$M29/12,0))</f>
        <v>0</v>
      </c>
      <c r="G50" s="64">
        <f>IF('Personalkosten 2. Jahr'!$D29&gt;0,IF('Personalkosten 2. Jahr'!$D29&lt;=Hilfstabelle!G$2=AND('Personalkosten 2. Jahr'!$E29&gt;=Hilfstabelle!G$2),'Personalkosten 2. Jahr'!$M29/('Personalkosten 2. Jahr'!$E29-'Personalkosten 2. Jahr'!$D29+1),0),IF('Personalkosten 2. Jahr'!$C29&gt;0,'Personalkosten 2. Jahr'!$M29/12,0))</f>
        <v>0</v>
      </c>
      <c r="H50" s="64">
        <f>IF('Personalkosten 2. Jahr'!$D29&gt;0,IF('Personalkosten 2. Jahr'!$D29&lt;=Hilfstabelle!H$2=AND('Personalkosten 2. Jahr'!$E29&gt;=Hilfstabelle!H$2),'Personalkosten 2. Jahr'!$M29/('Personalkosten 2. Jahr'!$E29-'Personalkosten 2. Jahr'!$D29+1),0),IF('Personalkosten 2. Jahr'!$C29&gt;0,'Personalkosten 2. Jahr'!$M29/12,0))</f>
        <v>0</v>
      </c>
      <c r="I50" s="64">
        <f>IF('Personalkosten 2. Jahr'!$D29&gt;0,IF('Personalkosten 2. Jahr'!$D29&lt;=Hilfstabelle!I$2=AND('Personalkosten 2. Jahr'!$E29&gt;=Hilfstabelle!I$2),'Personalkosten 2. Jahr'!$M29/('Personalkosten 2. Jahr'!$E29-'Personalkosten 2. Jahr'!$D29+1),0),IF('Personalkosten 2. Jahr'!$C29&gt;0,'Personalkosten 2. Jahr'!$M29/12,0))</f>
        <v>0</v>
      </c>
      <c r="J50" s="64">
        <f>IF('Personalkosten 2. Jahr'!$D29&gt;0,IF('Personalkosten 2. Jahr'!$D29&lt;=Hilfstabelle!J$2=AND('Personalkosten 2. Jahr'!$E29&gt;=Hilfstabelle!J$2),'Personalkosten 2. Jahr'!$M29/('Personalkosten 2. Jahr'!$E29-'Personalkosten 2. Jahr'!$D29+1),0),IF('Personalkosten 2. Jahr'!$C29&gt;0,'Personalkosten 2. Jahr'!$M29/12,0))</f>
        <v>0</v>
      </c>
      <c r="K50" s="64">
        <f>IF('Personalkosten 2. Jahr'!$D29&gt;0,IF('Personalkosten 2. Jahr'!$D29&lt;=Hilfstabelle!K$2=AND('Personalkosten 2. Jahr'!$E29&gt;=Hilfstabelle!K$2),'Personalkosten 2. Jahr'!$M29/('Personalkosten 2. Jahr'!$E29-'Personalkosten 2. Jahr'!$D29+1),0),IF('Personalkosten 2. Jahr'!$C29&gt;0,'Personalkosten 2. Jahr'!$M29/12,0))</f>
        <v>0</v>
      </c>
      <c r="L50" s="64">
        <f>IF('Personalkosten 2. Jahr'!$D29&gt;0,IF('Personalkosten 2. Jahr'!$D29&lt;=Hilfstabelle!L$2=AND('Personalkosten 2. Jahr'!$E29&gt;=Hilfstabelle!L$2),'Personalkosten 2. Jahr'!$M29/('Personalkosten 2. Jahr'!$E29-'Personalkosten 2. Jahr'!$D29+1),0),IF('Personalkosten 2. Jahr'!$C29&gt;0,'Personalkosten 2. Jahr'!$M29/12,0))</f>
        <v>0</v>
      </c>
      <c r="M50" s="64">
        <f>IF('Personalkosten 2. Jahr'!$D29&gt;0,IF('Personalkosten 2. Jahr'!$D29&lt;=Hilfstabelle!M$2=AND('Personalkosten 2. Jahr'!$E29&gt;=Hilfstabelle!M$2),'Personalkosten 2. Jahr'!$M29/('Personalkosten 2. Jahr'!$E29-'Personalkosten 2. Jahr'!$D29+1),0),IF('Personalkosten 2. Jahr'!$C29&gt;0,'Personalkosten 2. Jahr'!$M29/12,0))</f>
        <v>0</v>
      </c>
      <c r="N50" s="65">
        <f t="shared" si="5"/>
        <v>0</v>
      </c>
      <c r="O50" s="37"/>
    </row>
    <row r="51" spans="1:15">
      <c r="A51" s="34">
        <v>16</v>
      </c>
      <c r="B51" s="64">
        <f>IF('Personalkosten 2. Jahr'!$D30&gt;0,IF('Personalkosten 2. Jahr'!$D30&lt;=Hilfstabelle!B$2=AND('Personalkosten 2. Jahr'!$E30&gt;=Hilfstabelle!B$2),'Personalkosten 2. Jahr'!$M30/('Personalkosten 2. Jahr'!$E30-'Personalkosten 2. Jahr'!$D30+1),0),IF('Personalkosten 2. Jahr'!$C30&gt;0,'Personalkosten 2. Jahr'!$M30/12,0))</f>
        <v>0</v>
      </c>
      <c r="C51" s="64">
        <f>IF('Personalkosten 2. Jahr'!$D30&gt;0,IF('Personalkosten 2. Jahr'!$D30&lt;=Hilfstabelle!C$2=AND('Personalkosten 2. Jahr'!$E30&gt;=Hilfstabelle!C$2),'Personalkosten 2. Jahr'!$M30/('Personalkosten 2. Jahr'!$E30-'Personalkosten 2. Jahr'!$D30+1),0),IF('Personalkosten 2. Jahr'!$C30&gt;0,'Personalkosten 2. Jahr'!$M30/12,0))</f>
        <v>0</v>
      </c>
      <c r="D51" s="64">
        <f>IF('Personalkosten 2. Jahr'!$D30&gt;0,IF('Personalkosten 2. Jahr'!$D30&lt;=Hilfstabelle!D$2=AND('Personalkosten 2. Jahr'!$E30&gt;=Hilfstabelle!D$2),'Personalkosten 2. Jahr'!$M30/('Personalkosten 2. Jahr'!$E30-'Personalkosten 2. Jahr'!$D30+1),0),IF('Personalkosten 2. Jahr'!$C30&gt;0,'Personalkosten 2. Jahr'!$M30/12,0))</f>
        <v>0</v>
      </c>
      <c r="E51" s="64">
        <f>IF('Personalkosten 2. Jahr'!$D30&gt;0,IF('Personalkosten 2. Jahr'!$D30&lt;=Hilfstabelle!E$2=AND('Personalkosten 2. Jahr'!$E30&gt;=Hilfstabelle!E$2),'Personalkosten 2. Jahr'!$M30/('Personalkosten 2. Jahr'!$E30-'Personalkosten 2. Jahr'!$D30+1),0),IF('Personalkosten 2. Jahr'!$C30&gt;0,'Personalkosten 2. Jahr'!$M30/12,0))</f>
        <v>0</v>
      </c>
      <c r="F51" s="64">
        <f>IF('Personalkosten 2. Jahr'!$D30&gt;0,IF('Personalkosten 2. Jahr'!$D30&lt;=Hilfstabelle!F$2=AND('Personalkosten 2. Jahr'!$E30&gt;=Hilfstabelle!F$2),'Personalkosten 2. Jahr'!$M30/('Personalkosten 2. Jahr'!$E30-'Personalkosten 2. Jahr'!$D30+1),0),IF('Personalkosten 2. Jahr'!$C30&gt;0,'Personalkosten 2. Jahr'!$M30/12,0))</f>
        <v>0</v>
      </c>
      <c r="G51" s="64">
        <f>IF('Personalkosten 2. Jahr'!$D30&gt;0,IF('Personalkosten 2. Jahr'!$D30&lt;=Hilfstabelle!G$2=AND('Personalkosten 2. Jahr'!$E30&gt;=Hilfstabelle!G$2),'Personalkosten 2. Jahr'!$M30/('Personalkosten 2. Jahr'!$E30-'Personalkosten 2. Jahr'!$D30+1),0),IF('Personalkosten 2. Jahr'!$C30&gt;0,'Personalkosten 2. Jahr'!$M30/12,0))</f>
        <v>0</v>
      </c>
      <c r="H51" s="64">
        <f>IF('Personalkosten 2. Jahr'!$D30&gt;0,IF('Personalkosten 2. Jahr'!$D30&lt;=Hilfstabelle!H$2=AND('Personalkosten 2. Jahr'!$E30&gt;=Hilfstabelle!H$2),'Personalkosten 2. Jahr'!$M30/('Personalkosten 2. Jahr'!$E30-'Personalkosten 2. Jahr'!$D30+1),0),IF('Personalkosten 2. Jahr'!$C30&gt;0,'Personalkosten 2. Jahr'!$M30/12,0))</f>
        <v>0</v>
      </c>
      <c r="I51" s="64">
        <f>IF('Personalkosten 2. Jahr'!$D30&gt;0,IF('Personalkosten 2. Jahr'!$D30&lt;=Hilfstabelle!I$2=AND('Personalkosten 2. Jahr'!$E30&gt;=Hilfstabelle!I$2),'Personalkosten 2. Jahr'!$M30/('Personalkosten 2. Jahr'!$E30-'Personalkosten 2. Jahr'!$D30+1),0),IF('Personalkosten 2. Jahr'!$C30&gt;0,'Personalkosten 2. Jahr'!$M30/12,0))</f>
        <v>0</v>
      </c>
      <c r="J51" s="64">
        <f>IF('Personalkosten 2. Jahr'!$D30&gt;0,IF('Personalkosten 2. Jahr'!$D30&lt;=Hilfstabelle!J$2=AND('Personalkosten 2. Jahr'!$E30&gt;=Hilfstabelle!J$2),'Personalkosten 2. Jahr'!$M30/('Personalkosten 2. Jahr'!$E30-'Personalkosten 2. Jahr'!$D30+1),0),IF('Personalkosten 2. Jahr'!$C30&gt;0,'Personalkosten 2. Jahr'!$M30/12,0))</f>
        <v>0</v>
      </c>
      <c r="K51" s="64">
        <f>IF('Personalkosten 2. Jahr'!$D30&gt;0,IF('Personalkosten 2. Jahr'!$D30&lt;=Hilfstabelle!K$2=AND('Personalkosten 2. Jahr'!$E30&gt;=Hilfstabelle!K$2),'Personalkosten 2. Jahr'!$M30/('Personalkosten 2. Jahr'!$E30-'Personalkosten 2. Jahr'!$D30+1),0),IF('Personalkosten 2. Jahr'!$C30&gt;0,'Personalkosten 2. Jahr'!$M30/12,0))</f>
        <v>0</v>
      </c>
      <c r="L51" s="64">
        <f>IF('Personalkosten 2. Jahr'!$D30&gt;0,IF('Personalkosten 2. Jahr'!$D30&lt;=Hilfstabelle!L$2=AND('Personalkosten 2. Jahr'!$E30&gt;=Hilfstabelle!L$2),'Personalkosten 2. Jahr'!$M30/('Personalkosten 2. Jahr'!$E30-'Personalkosten 2. Jahr'!$D30+1),0),IF('Personalkosten 2. Jahr'!$C30&gt;0,'Personalkosten 2. Jahr'!$M30/12,0))</f>
        <v>0</v>
      </c>
      <c r="M51" s="64">
        <f>IF('Personalkosten 2. Jahr'!$D30&gt;0,IF('Personalkosten 2. Jahr'!$D30&lt;=Hilfstabelle!M$2=AND('Personalkosten 2. Jahr'!$E30&gt;=Hilfstabelle!M$2),'Personalkosten 2. Jahr'!$M30/('Personalkosten 2. Jahr'!$E30-'Personalkosten 2. Jahr'!$D30+1),0),IF('Personalkosten 2. Jahr'!$C30&gt;0,'Personalkosten 2. Jahr'!$M30/12,0))</f>
        <v>0</v>
      </c>
      <c r="N51" s="65">
        <f t="shared" si="5"/>
        <v>0</v>
      </c>
      <c r="O51" s="37"/>
    </row>
    <row r="52" spans="1:15">
      <c r="A52" s="34">
        <v>17</v>
      </c>
      <c r="B52" s="64">
        <f>IF('Personalkosten 2. Jahr'!$D31&gt;0,IF('Personalkosten 2. Jahr'!$D31&lt;=Hilfstabelle!B$2=AND('Personalkosten 2. Jahr'!$E31&gt;=Hilfstabelle!B$2),'Personalkosten 2. Jahr'!$M31/('Personalkosten 2. Jahr'!$E31-'Personalkosten 2. Jahr'!$D31+1),0),IF('Personalkosten 2. Jahr'!$C31&gt;0,'Personalkosten 2. Jahr'!$M31/12,0))</f>
        <v>0</v>
      </c>
      <c r="C52" s="64">
        <f>IF('Personalkosten 2. Jahr'!$D31&gt;0,IF('Personalkosten 2. Jahr'!$D31&lt;=Hilfstabelle!C$2=AND('Personalkosten 2. Jahr'!$E31&gt;=Hilfstabelle!C$2),'Personalkosten 2. Jahr'!$M31/('Personalkosten 2. Jahr'!$E31-'Personalkosten 2. Jahr'!$D31+1),0),IF('Personalkosten 2. Jahr'!$C31&gt;0,'Personalkosten 2. Jahr'!$M31/12,0))</f>
        <v>0</v>
      </c>
      <c r="D52" s="64">
        <f>IF('Personalkosten 2. Jahr'!$D31&gt;0,IF('Personalkosten 2. Jahr'!$D31&lt;=Hilfstabelle!D$2=AND('Personalkosten 2. Jahr'!$E31&gt;=Hilfstabelle!D$2),'Personalkosten 2. Jahr'!$M31/('Personalkosten 2. Jahr'!$E31-'Personalkosten 2. Jahr'!$D31+1),0),IF('Personalkosten 2. Jahr'!$C31&gt;0,'Personalkosten 2. Jahr'!$M31/12,0))</f>
        <v>0</v>
      </c>
      <c r="E52" s="64">
        <f>IF('Personalkosten 2. Jahr'!$D31&gt;0,IF('Personalkosten 2. Jahr'!$D31&lt;=Hilfstabelle!E$2=AND('Personalkosten 2. Jahr'!$E31&gt;=Hilfstabelle!E$2),'Personalkosten 2. Jahr'!$M31/('Personalkosten 2. Jahr'!$E31-'Personalkosten 2. Jahr'!$D31+1),0),IF('Personalkosten 2. Jahr'!$C31&gt;0,'Personalkosten 2. Jahr'!$M31/12,0))</f>
        <v>0</v>
      </c>
      <c r="F52" s="64">
        <f>IF('Personalkosten 2. Jahr'!$D31&gt;0,IF('Personalkosten 2. Jahr'!$D31&lt;=Hilfstabelle!F$2=AND('Personalkosten 2. Jahr'!$E31&gt;=Hilfstabelle!F$2),'Personalkosten 2. Jahr'!$M31/('Personalkosten 2. Jahr'!$E31-'Personalkosten 2. Jahr'!$D31+1),0),IF('Personalkosten 2. Jahr'!$C31&gt;0,'Personalkosten 2. Jahr'!$M31/12,0))</f>
        <v>0</v>
      </c>
      <c r="G52" s="64">
        <f>IF('Personalkosten 2. Jahr'!$D31&gt;0,IF('Personalkosten 2. Jahr'!$D31&lt;=Hilfstabelle!G$2=AND('Personalkosten 2. Jahr'!$E31&gt;=Hilfstabelle!G$2),'Personalkosten 2. Jahr'!$M31/('Personalkosten 2. Jahr'!$E31-'Personalkosten 2. Jahr'!$D31+1),0),IF('Personalkosten 2. Jahr'!$C31&gt;0,'Personalkosten 2. Jahr'!$M31/12,0))</f>
        <v>0</v>
      </c>
      <c r="H52" s="64">
        <f>IF('Personalkosten 2. Jahr'!$D31&gt;0,IF('Personalkosten 2. Jahr'!$D31&lt;=Hilfstabelle!H$2=AND('Personalkosten 2. Jahr'!$E31&gt;=Hilfstabelle!H$2),'Personalkosten 2. Jahr'!$M31/('Personalkosten 2. Jahr'!$E31-'Personalkosten 2. Jahr'!$D31+1),0),IF('Personalkosten 2. Jahr'!$C31&gt;0,'Personalkosten 2. Jahr'!$M31/12,0))</f>
        <v>0</v>
      </c>
      <c r="I52" s="64">
        <f>IF('Personalkosten 2. Jahr'!$D31&gt;0,IF('Personalkosten 2. Jahr'!$D31&lt;=Hilfstabelle!I$2=AND('Personalkosten 2. Jahr'!$E31&gt;=Hilfstabelle!I$2),'Personalkosten 2. Jahr'!$M31/('Personalkosten 2. Jahr'!$E31-'Personalkosten 2. Jahr'!$D31+1),0),IF('Personalkosten 2. Jahr'!$C31&gt;0,'Personalkosten 2. Jahr'!$M31/12,0))</f>
        <v>0</v>
      </c>
      <c r="J52" s="64">
        <f>IF('Personalkosten 2. Jahr'!$D31&gt;0,IF('Personalkosten 2. Jahr'!$D31&lt;=Hilfstabelle!J$2=AND('Personalkosten 2. Jahr'!$E31&gt;=Hilfstabelle!J$2),'Personalkosten 2. Jahr'!$M31/('Personalkosten 2. Jahr'!$E31-'Personalkosten 2. Jahr'!$D31+1),0),IF('Personalkosten 2. Jahr'!$C31&gt;0,'Personalkosten 2. Jahr'!$M31/12,0))</f>
        <v>0</v>
      </c>
      <c r="K52" s="64">
        <f>IF('Personalkosten 2. Jahr'!$D31&gt;0,IF('Personalkosten 2. Jahr'!$D31&lt;=Hilfstabelle!K$2=AND('Personalkosten 2. Jahr'!$E31&gt;=Hilfstabelle!K$2),'Personalkosten 2. Jahr'!$M31/('Personalkosten 2. Jahr'!$E31-'Personalkosten 2. Jahr'!$D31+1),0),IF('Personalkosten 2. Jahr'!$C31&gt;0,'Personalkosten 2. Jahr'!$M31/12,0))</f>
        <v>0</v>
      </c>
      <c r="L52" s="64">
        <f>IF('Personalkosten 2. Jahr'!$D31&gt;0,IF('Personalkosten 2. Jahr'!$D31&lt;=Hilfstabelle!L$2=AND('Personalkosten 2. Jahr'!$E31&gt;=Hilfstabelle!L$2),'Personalkosten 2. Jahr'!$M31/('Personalkosten 2. Jahr'!$E31-'Personalkosten 2. Jahr'!$D31+1),0),IF('Personalkosten 2. Jahr'!$C31&gt;0,'Personalkosten 2. Jahr'!$M31/12,0))</f>
        <v>0</v>
      </c>
      <c r="M52" s="64">
        <f>IF('Personalkosten 2. Jahr'!$D31&gt;0,IF('Personalkosten 2. Jahr'!$D31&lt;=Hilfstabelle!M$2=AND('Personalkosten 2. Jahr'!$E31&gt;=Hilfstabelle!M$2),'Personalkosten 2. Jahr'!$M31/('Personalkosten 2. Jahr'!$E31-'Personalkosten 2. Jahr'!$D31+1),0),IF('Personalkosten 2. Jahr'!$C31&gt;0,'Personalkosten 2. Jahr'!$M31/12,0))</f>
        <v>0</v>
      </c>
      <c r="N52" s="65">
        <f t="shared" si="5"/>
        <v>0</v>
      </c>
      <c r="O52" s="37"/>
    </row>
    <row r="53" spans="1:15">
      <c r="A53" s="34">
        <v>18</v>
      </c>
      <c r="B53" s="64">
        <f>IF('Personalkosten 2. Jahr'!$D32&gt;0,IF('Personalkosten 2. Jahr'!$D32&lt;=Hilfstabelle!B$2=AND('Personalkosten 2. Jahr'!$E32&gt;=Hilfstabelle!B$2),'Personalkosten 2. Jahr'!$M32/('Personalkosten 2. Jahr'!$E32-'Personalkosten 2. Jahr'!$D32+1),0),IF('Personalkosten 2. Jahr'!$C32&gt;0,'Personalkosten 2. Jahr'!$M32/12,0))</f>
        <v>0</v>
      </c>
      <c r="C53" s="64">
        <f>IF('Personalkosten 2. Jahr'!$D32&gt;0,IF('Personalkosten 2. Jahr'!$D32&lt;=Hilfstabelle!C$2=AND('Personalkosten 2. Jahr'!$E32&gt;=Hilfstabelle!C$2),'Personalkosten 2. Jahr'!$M32/('Personalkosten 2. Jahr'!$E32-'Personalkosten 2. Jahr'!$D32+1),0),IF('Personalkosten 2. Jahr'!$C32&gt;0,'Personalkosten 2. Jahr'!$M32/12,0))</f>
        <v>0</v>
      </c>
      <c r="D53" s="64">
        <f>IF('Personalkosten 2. Jahr'!$D32&gt;0,IF('Personalkosten 2. Jahr'!$D32&lt;=Hilfstabelle!D$2=AND('Personalkosten 2. Jahr'!$E32&gt;=Hilfstabelle!D$2),'Personalkosten 2. Jahr'!$M32/('Personalkosten 2. Jahr'!$E32-'Personalkosten 2. Jahr'!$D32+1),0),IF('Personalkosten 2. Jahr'!$C32&gt;0,'Personalkosten 2. Jahr'!$M32/12,0))</f>
        <v>0</v>
      </c>
      <c r="E53" s="64">
        <f>IF('Personalkosten 2. Jahr'!$D32&gt;0,IF('Personalkosten 2. Jahr'!$D32&lt;=Hilfstabelle!E$2=AND('Personalkosten 2. Jahr'!$E32&gt;=Hilfstabelle!E$2),'Personalkosten 2. Jahr'!$M32/('Personalkosten 2. Jahr'!$E32-'Personalkosten 2. Jahr'!$D32+1),0),IF('Personalkosten 2. Jahr'!$C32&gt;0,'Personalkosten 2. Jahr'!$M32/12,0))</f>
        <v>0</v>
      </c>
      <c r="F53" s="64">
        <f>IF('Personalkosten 2. Jahr'!$D32&gt;0,IF('Personalkosten 2. Jahr'!$D32&lt;=Hilfstabelle!F$2=AND('Personalkosten 2. Jahr'!$E32&gt;=Hilfstabelle!F$2),'Personalkosten 2. Jahr'!$M32/('Personalkosten 2. Jahr'!$E32-'Personalkosten 2. Jahr'!$D32+1),0),IF('Personalkosten 2. Jahr'!$C32&gt;0,'Personalkosten 2. Jahr'!$M32/12,0))</f>
        <v>0</v>
      </c>
      <c r="G53" s="64">
        <f>IF('Personalkosten 2. Jahr'!$D32&gt;0,IF('Personalkosten 2. Jahr'!$D32&lt;=Hilfstabelle!G$2=AND('Personalkosten 2. Jahr'!$E32&gt;=Hilfstabelle!G$2),'Personalkosten 2. Jahr'!$M32/('Personalkosten 2. Jahr'!$E32-'Personalkosten 2. Jahr'!$D32+1),0),IF('Personalkosten 2. Jahr'!$C32&gt;0,'Personalkosten 2. Jahr'!$M32/12,0))</f>
        <v>0</v>
      </c>
      <c r="H53" s="64">
        <f>IF('Personalkosten 2. Jahr'!$D32&gt;0,IF('Personalkosten 2. Jahr'!$D32&lt;=Hilfstabelle!H$2=AND('Personalkosten 2. Jahr'!$E32&gt;=Hilfstabelle!H$2),'Personalkosten 2. Jahr'!$M32/('Personalkosten 2. Jahr'!$E32-'Personalkosten 2. Jahr'!$D32+1),0),IF('Personalkosten 2. Jahr'!$C32&gt;0,'Personalkosten 2. Jahr'!$M32/12,0))</f>
        <v>0</v>
      </c>
      <c r="I53" s="64">
        <f>IF('Personalkosten 2. Jahr'!$D32&gt;0,IF('Personalkosten 2. Jahr'!$D32&lt;=Hilfstabelle!I$2=AND('Personalkosten 2. Jahr'!$E32&gt;=Hilfstabelle!I$2),'Personalkosten 2. Jahr'!$M32/('Personalkosten 2. Jahr'!$E32-'Personalkosten 2. Jahr'!$D32+1),0),IF('Personalkosten 2. Jahr'!$C32&gt;0,'Personalkosten 2. Jahr'!$M32/12,0))</f>
        <v>0</v>
      </c>
      <c r="J53" s="64">
        <f>IF('Personalkosten 2. Jahr'!$D32&gt;0,IF('Personalkosten 2. Jahr'!$D32&lt;=Hilfstabelle!J$2=AND('Personalkosten 2. Jahr'!$E32&gt;=Hilfstabelle!J$2),'Personalkosten 2. Jahr'!$M32/('Personalkosten 2. Jahr'!$E32-'Personalkosten 2. Jahr'!$D32+1),0),IF('Personalkosten 2. Jahr'!$C32&gt;0,'Personalkosten 2. Jahr'!$M32/12,0))</f>
        <v>0</v>
      </c>
      <c r="K53" s="64">
        <f>IF('Personalkosten 2. Jahr'!$D32&gt;0,IF('Personalkosten 2. Jahr'!$D32&lt;=Hilfstabelle!K$2=AND('Personalkosten 2. Jahr'!$E32&gt;=Hilfstabelle!K$2),'Personalkosten 2. Jahr'!$M32/('Personalkosten 2. Jahr'!$E32-'Personalkosten 2. Jahr'!$D32+1),0),IF('Personalkosten 2. Jahr'!$C32&gt;0,'Personalkosten 2. Jahr'!$M32/12,0))</f>
        <v>0</v>
      </c>
      <c r="L53" s="64">
        <f>IF('Personalkosten 2. Jahr'!$D32&gt;0,IF('Personalkosten 2. Jahr'!$D32&lt;=Hilfstabelle!L$2=AND('Personalkosten 2. Jahr'!$E32&gt;=Hilfstabelle!L$2),'Personalkosten 2. Jahr'!$M32/('Personalkosten 2. Jahr'!$E32-'Personalkosten 2. Jahr'!$D32+1),0),IF('Personalkosten 2. Jahr'!$C32&gt;0,'Personalkosten 2. Jahr'!$M32/12,0))</f>
        <v>0</v>
      </c>
      <c r="M53" s="64">
        <f>IF('Personalkosten 2. Jahr'!$D32&gt;0,IF('Personalkosten 2. Jahr'!$D32&lt;=Hilfstabelle!M$2=AND('Personalkosten 2. Jahr'!$E32&gt;=Hilfstabelle!M$2),'Personalkosten 2. Jahr'!$M32/('Personalkosten 2. Jahr'!$E32-'Personalkosten 2. Jahr'!$D32+1),0),IF('Personalkosten 2. Jahr'!$C32&gt;0,'Personalkosten 2. Jahr'!$M32/12,0))</f>
        <v>0</v>
      </c>
      <c r="N53" s="65">
        <f t="shared" si="5"/>
        <v>0</v>
      </c>
      <c r="O53" s="37"/>
    </row>
    <row r="54" spans="1:15">
      <c r="A54" s="34">
        <v>19</v>
      </c>
      <c r="B54" s="64">
        <f>IF('Personalkosten 2. Jahr'!$D33&gt;0,IF('Personalkosten 2. Jahr'!$D33&lt;=Hilfstabelle!B$2=AND('Personalkosten 2. Jahr'!$E33&gt;=Hilfstabelle!B$2),'Personalkosten 2. Jahr'!$M33/('Personalkosten 2. Jahr'!$E33-'Personalkosten 2. Jahr'!$D33+1),0),IF('Personalkosten 2. Jahr'!$C33&gt;0,'Personalkosten 2. Jahr'!$M33/12,0))</f>
        <v>0</v>
      </c>
      <c r="C54" s="64">
        <f>IF('Personalkosten 2. Jahr'!$D33&gt;0,IF('Personalkosten 2. Jahr'!$D33&lt;=Hilfstabelle!C$2=AND('Personalkosten 2. Jahr'!$E33&gt;=Hilfstabelle!C$2),'Personalkosten 2. Jahr'!$M33/('Personalkosten 2. Jahr'!$E33-'Personalkosten 2. Jahr'!$D33+1),0),IF('Personalkosten 2. Jahr'!$C33&gt;0,'Personalkosten 2. Jahr'!$M33/12,0))</f>
        <v>0</v>
      </c>
      <c r="D54" s="64">
        <f>IF('Personalkosten 2. Jahr'!$D33&gt;0,IF('Personalkosten 2. Jahr'!$D33&lt;=Hilfstabelle!D$2=AND('Personalkosten 2. Jahr'!$E33&gt;=Hilfstabelle!D$2),'Personalkosten 2. Jahr'!$M33/('Personalkosten 2. Jahr'!$E33-'Personalkosten 2. Jahr'!$D33+1),0),IF('Personalkosten 2. Jahr'!$C33&gt;0,'Personalkosten 2. Jahr'!$M33/12,0))</f>
        <v>0</v>
      </c>
      <c r="E54" s="64">
        <f>IF('Personalkosten 2. Jahr'!$D33&gt;0,IF('Personalkosten 2. Jahr'!$D33&lt;=Hilfstabelle!E$2=AND('Personalkosten 2. Jahr'!$E33&gt;=Hilfstabelle!E$2),'Personalkosten 2. Jahr'!$M33/('Personalkosten 2. Jahr'!$E33-'Personalkosten 2. Jahr'!$D33+1),0),IF('Personalkosten 2. Jahr'!$C33&gt;0,'Personalkosten 2. Jahr'!$M33/12,0))</f>
        <v>0</v>
      </c>
      <c r="F54" s="64">
        <f>IF('Personalkosten 2. Jahr'!$D33&gt;0,IF('Personalkosten 2. Jahr'!$D33&lt;=Hilfstabelle!F$2=AND('Personalkosten 2. Jahr'!$E33&gt;=Hilfstabelle!F$2),'Personalkosten 2. Jahr'!$M33/('Personalkosten 2. Jahr'!$E33-'Personalkosten 2. Jahr'!$D33+1),0),IF('Personalkosten 2. Jahr'!$C33&gt;0,'Personalkosten 2. Jahr'!$M33/12,0))</f>
        <v>0</v>
      </c>
      <c r="G54" s="64">
        <f>IF('Personalkosten 2. Jahr'!$D33&gt;0,IF('Personalkosten 2. Jahr'!$D33&lt;=Hilfstabelle!G$2=AND('Personalkosten 2. Jahr'!$E33&gt;=Hilfstabelle!G$2),'Personalkosten 2. Jahr'!$M33/('Personalkosten 2. Jahr'!$E33-'Personalkosten 2. Jahr'!$D33+1),0),IF('Personalkosten 2. Jahr'!$C33&gt;0,'Personalkosten 2. Jahr'!$M33/12,0))</f>
        <v>0</v>
      </c>
      <c r="H54" s="64">
        <f>IF('Personalkosten 2. Jahr'!$D33&gt;0,IF('Personalkosten 2. Jahr'!$D33&lt;=Hilfstabelle!H$2=AND('Personalkosten 2. Jahr'!$E33&gt;=Hilfstabelle!H$2),'Personalkosten 2. Jahr'!$M33/('Personalkosten 2. Jahr'!$E33-'Personalkosten 2. Jahr'!$D33+1),0),IF('Personalkosten 2. Jahr'!$C33&gt;0,'Personalkosten 2. Jahr'!$M33/12,0))</f>
        <v>0</v>
      </c>
      <c r="I54" s="64">
        <f>IF('Personalkosten 2. Jahr'!$D33&gt;0,IF('Personalkosten 2. Jahr'!$D33&lt;=Hilfstabelle!I$2=AND('Personalkosten 2. Jahr'!$E33&gt;=Hilfstabelle!I$2),'Personalkosten 2. Jahr'!$M33/('Personalkosten 2. Jahr'!$E33-'Personalkosten 2. Jahr'!$D33+1),0),IF('Personalkosten 2. Jahr'!$C33&gt;0,'Personalkosten 2. Jahr'!$M33/12,0))</f>
        <v>0</v>
      </c>
      <c r="J54" s="64">
        <f>IF('Personalkosten 2. Jahr'!$D33&gt;0,IF('Personalkosten 2. Jahr'!$D33&lt;=Hilfstabelle!J$2=AND('Personalkosten 2. Jahr'!$E33&gt;=Hilfstabelle!J$2),'Personalkosten 2. Jahr'!$M33/('Personalkosten 2. Jahr'!$E33-'Personalkosten 2. Jahr'!$D33+1),0),IF('Personalkosten 2. Jahr'!$C33&gt;0,'Personalkosten 2. Jahr'!$M33/12,0))</f>
        <v>0</v>
      </c>
      <c r="K54" s="64">
        <f>IF('Personalkosten 2. Jahr'!$D33&gt;0,IF('Personalkosten 2. Jahr'!$D33&lt;=Hilfstabelle!K$2=AND('Personalkosten 2. Jahr'!$E33&gt;=Hilfstabelle!K$2),'Personalkosten 2. Jahr'!$M33/('Personalkosten 2. Jahr'!$E33-'Personalkosten 2. Jahr'!$D33+1),0),IF('Personalkosten 2. Jahr'!$C33&gt;0,'Personalkosten 2. Jahr'!$M33/12,0))</f>
        <v>0</v>
      </c>
      <c r="L54" s="64">
        <f>IF('Personalkosten 2. Jahr'!$D33&gt;0,IF('Personalkosten 2. Jahr'!$D33&lt;=Hilfstabelle!L$2=AND('Personalkosten 2. Jahr'!$E33&gt;=Hilfstabelle!L$2),'Personalkosten 2. Jahr'!$M33/('Personalkosten 2. Jahr'!$E33-'Personalkosten 2. Jahr'!$D33+1),0),IF('Personalkosten 2. Jahr'!$C33&gt;0,'Personalkosten 2. Jahr'!$M33/12,0))</f>
        <v>0</v>
      </c>
      <c r="M54" s="64">
        <f>IF('Personalkosten 2. Jahr'!$D33&gt;0,IF('Personalkosten 2. Jahr'!$D33&lt;=Hilfstabelle!M$2=AND('Personalkosten 2. Jahr'!$E33&gt;=Hilfstabelle!M$2),'Personalkosten 2. Jahr'!$M33/('Personalkosten 2. Jahr'!$E33-'Personalkosten 2. Jahr'!$D33+1),0),IF('Personalkosten 2. Jahr'!$C33&gt;0,'Personalkosten 2. Jahr'!$M33/12,0))</f>
        <v>0</v>
      </c>
      <c r="N54" s="65">
        <f t="shared" si="4"/>
        <v>0</v>
      </c>
      <c r="O54" s="37"/>
    </row>
    <row r="55" spans="1:15">
      <c r="A55" s="34">
        <v>20</v>
      </c>
      <c r="B55" s="64">
        <f>IF('Personalkosten 2. Jahr'!$D34&gt;0,IF('Personalkosten 2. Jahr'!$D34&lt;=Hilfstabelle!B$2=AND('Personalkosten 2. Jahr'!$E34&gt;=Hilfstabelle!B$2),'Personalkosten 2. Jahr'!$M34/('Personalkosten 2. Jahr'!$E34-'Personalkosten 2. Jahr'!$D34+1),0),IF('Personalkosten 2. Jahr'!$C34&gt;0,'Personalkosten 2. Jahr'!$M34/12,0))</f>
        <v>0</v>
      </c>
      <c r="C55" s="64">
        <f>IF('Personalkosten 2. Jahr'!$D34&gt;0,IF('Personalkosten 2. Jahr'!$D34&lt;=Hilfstabelle!C$2=AND('Personalkosten 2. Jahr'!$E34&gt;=Hilfstabelle!C$2),'Personalkosten 2. Jahr'!$M34/('Personalkosten 2. Jahr'!$E34-'Personalkosten 2. Jahr'!$D34+1),0),IF('Personalkosten 2. Jahr'!$C34&gt;0,'Personalkosten 2. Jahr'!$M34/12,0))</f>
        <v>0</v>
      </c>
      <c r="D55" s="64">
        <f>IF('Personalkosten 2. Jahr'!$D34&gt;0,IF('Personalkosten 2. Jahr'!$D34&lt;=Hilfstabelle!D$2=AND('Personalkosten 2. Jahr'!$E34&gt;=Hilfstabelle!D$2),'Personalkosten 2. Jahr'!$M34/('Personalkosten 2. Jahr'!$E34-'Personalkosten 2. Jahr'!$D34+1),0),IF('Personalkosten 2. Jahr'!$C34&gt;0,'Personalkosten 2. Jahr'!$M34/12,0))</f>
        <v>0</v>
      </c>
      <c r="E55" s="64">
        <f>IF('Personalkosten 2. Jahr'!$D34&gt;0,IF('Personalkosten 2. Jahr'!$D34&lt;=Hilfstabelle!E$2=AND('Personalkosten 2. Jahr'!$E34&gt;=Hilfstabelle!E$2),'Personalkosten 2. Jahr'!$M34/('Personalkosten 2. Jahr'!$E34-'Personalkosten 2. Jahr'!$D34+1),0),IF('Personalkosten 2. Jahr'!$C34&gt;0,'Personalkosten 2. Jahr'!$M34/12,0))</f>
        <v>0</v>
      </c>
      <c r="F55" s="64">
        <f>IF('Personalkosten 2. Jahr'!$D34&gt;0,IF('Personalkosten 2. Jahr'!$D34&lt;=Hilfstabelle!F$2=AND('Personalkosten 2. Jahr'!$E34&gt;=Hilfstabelle!F$2),'Personalkosten 2. Jahr'!$M34/('Personalkosten 2. Jahr'!$E34-'Personalkosten 2. Jahr'!$D34+1),0),IF('Personalkosten 2. Jahr'!$C34&gt;0,'Personalkosten 2. Jahr'!$M34/12,0))</f>
        <v>0</v>
      </c>
      <c r="G55" s="64">
        <f>IF('Personalkosten 2. Jahr'!$D34&gt;0,IF('Personalkosten 2. Jahr'!$D34&lt;=Hilfstabelle!G$2=AND('Personalkosten 2. Jahr'!$E34&gt;=Hilfstabelle!G$2),'Personalkosten 2. Jahr'!$M34/('Personalkosten 2. Jahr'!$E34-'Personalkosten 2. Jahr'!$D34+1),0),IF('Personalkosten 2. Jahr'!$C34&gt;0,'Personalkosten 2. Jahr'!$M34/12,0))</f>
        <v>0</v>
      </c>
      <c r="H55" s="64">
        <f>IF('Personalkosten 2. Jahr'!$D34&gt;0,IF('Personalkosten 2. Jahr'!$D34&lt;=Hilfstabelle!H$2=AND('Personalkosten 2. Jahr'!$E34&gt;=Hilfstabelle!H$2),'Personalkosten 2. Jahr'!$M34/('Personalkosten 2. Jahr'!$E34-'Personalkosten 2. Jahr'!$D34+1),0),IF('Personalkosten 2. Jahr'!$C34&gt;0,'Personalkosten 2. Jahr'!$M34/12,0))</f>
        <v>0</v>
      </c>
      <c r="I55" s="64">
        <f>IF('Personalkosten 2. Jahr'!$D34&gt;0,IF('Personalkosten 2. Jahr'!$D34&lt;=Hilfstabelle!I$2=AND('Personalkosten 2. Jahr'!$E34&gt;=Hilfstabelle!I$2),'Personalkosten 2. Jahr'!$M34/('Personalkosten 2. Jahr'!$E34-'Personalkosten 2. Jahr'!$D34+1),0),IF('Personalkosten 2. Jahr'!$C34&gt;0,'Personalkosten 2. Jahr'!$M34/12,0))</f>
        <v>0</v>
      </c>
      <c r="J55" s="64">
        <f>IF('Personalkosten 2. Jahr'!$D34&gt;0,IF('Personalkosten 2. Jahr'!$D34&lt;=Hilfstabelle!J$2=AND('Personalkosten 2. Jahr'!$E34&gt;=Hilfstabelle!J$2),'Personalkosten 2. Jahr'!$M34/('Personalkosten 2. Jahr'!$E34-'Personalkosten 2. Jahr'!$D34+1),0),IF('Personalkosten 2. Jahr'!$C34&gt;0,'Personalkosten 2. Jahr'!$M34/12,0))</f>
        <v>0</v>
      </c>
      <c r="K55" s="64">
        <f>IF('Personalkosten 2. Jahr'!$D34&gt;0,IF('Personalkosten 2. Jahr'!$D34&lt;=Hilfstabelle!K$2=AND('Personalkosten 2. Jahr'!$E34&gt;=Hilfstabelle!K$2),'Personalkosten 2. Jahr'!$M34/('Personalkosten 2. Jahr'!$E34-'Personalkosten 2. Jahr'!$D34+1),0),IF('Personalkosten 2. Jahr'!$C34&gt;0,'Personalkosten 2. Jahr'!$M34/12,0))</f>
        <v>0</v>
      </c>
      <c r="L55" s="64">
        <f>IF('Personalkosten 2. Jahr'!$D34&gt;0,IF('Personalkosten 2. Jahr'!$D34&lt;=Hilfstabelle!L$2=AND('Personalkosten 2. Jahr'!$E34&gt;=Hilfstabelle!L$2),'Personalkosten 2. Jahr'!$M34/('Personalkosten 2. Jahr'!$E34-'Personalkosten 2. Jahr'!$D34+1),0),IF('Personalkosten 2. Jahr'!$C34&gt;0,'Personalkosten 2. Jahr'!$M34/12,0))</f>
        <v>0</v>
      </c>
      <c r="M55" s="64">
        <f>IF('Personalkosten 2. Jahr'!$D34&gt;0,IF('Personalkosten 2. Jahr'!$D34&lt;=Hilfstabelle!M$2=AND('Personalkosten 2. Jahr'!$E34&gt;=Hilfstabelle!M$2),'Personalkosten 2. Jahr'!$M34/('Personalkosten 2. Jahr'!$E34-'Personalkosten 2. Jahr'!$D34+1),0),IF('Personalkosten 2. Jahr'!$C34&gt;0,'Personalkosten 2. Jahr'!$M34/12,0))</f>
        <v>0</v>
      </c>
      <c r="N55" s="65">
        <f t="shared" si="4"/>
        <v>0</v>
      </c>
      <c r="O55" s="37"/>
    </row>
    <row r="56" spans="1:15">
      <c r="A56" s="34">
        <v>21</v>
      </c>
      <c r="B56" s="64">
        <f>IF('Personalkosten 2. Jahr'!$D35&gt;0,IF('Personalkosten 2. Jahr'!$D35&lt;=Hilfstabelle!B$2=AND('Personalkosten 2. Jahr'!$E35&gt;=Hilfstabelle!B$2),'Personalkosten 2. Jahr'!$M35/('Personalkosten 2. Jahr'!$E35-'Personalkosten 2. Jahr'!$D35+1),0),IF('Personalkosten 2. Jahr'!$C35&gt;0,'Personalkosten 2. Jahr'!$M35/12,0))</f>
        <v>0</v>
      </c>
      <c r="C56" s="64">
        <f>IF('Personalkosten 2. Jahr'!$D35&gt;0,IF('Personalkosten 2. Jahr'!$D35&lt;=Hilfstabelle!C$2=AND('Personalkosten 2. Jahr'!$E35&gt;=Hilfstabelle!C$2),'Personalkosten 2. Jahr'!$M35/('Personalkosten 2. Jahr'!$E35-'Personalkosten 2. Jahr'!$D35+1),0),IF('Personalkosten 2. Jahr'!$C35&gt;0,'Personalkosten 2. Jahr'!$M35/12,0))</f>
        <v>0</v>
      </c>
      <c r="D56" s="64">
        <f>IF('Personalkosten 2. Jahr'!$D35&gt;0,IF('Personalkosten 2. Jahr'!$D35&lt;=Hilfstabelle!D$2=AND('Personalkosten 2. Jahr'!$E35&gt;=Hilfstabelle!D$2),'Personalkosten 2. Jahr'!$M35/('Personalkosten 2. Jahr'!$E35-'Personalkosten 2. Jahr'!$D35+1),0),IF('Personalkosten 2. Jahr'!$C35&gt;0,'Personalkosten 2. Jahr'!$M35/12,0))</f>
        <v>0</v>
      </c>
      <c r="E56" s="64">
        <f>IF('Personalkosten 2. Jahr'!$D35&gt;0,IF('Personalkosten 2. Jahr'!$D35&lt;=Hilfstabelle!E$2=AND('Personalkosten 2. Jahr'!$E35&gt;=Hilfstabelle!E$2),'Personalkosten 2. Jahr'!$M35/('Personalkosten 2. Jahr'!$E35-'Personalkosten 2. Jahr'!$D35+1),0),IF('Personalkosten 2. Jahr'!$C35&gt;0,'Personalkosten 2. Jahr'!$M35/12,0))</f>
        <v>0</v>
      </c>
      <c r="F56" s="64">
        <f>IF('Personalkosten 2. Jahr'!$D35&gt;0,IF('Personalkosten 2. Jahr'!$D35&lt;=Hilfstabelle!F$2=AND('Personalkosten 2. Jahr'!$E35&gt;=Hilfstabelle!F$2),'Personalkosten 2. Jahr'!$M35/('Personalkosten 2. Jahr'!$E35-'Personalkosten 2. Jahr'!$D35+1),0),IF('Personalkosten 2. Jahr'!$C35&gt;0,'Personalkosten 2. Jahr'!$M35/12,0))</f>
        <v>0</v>
      </c>
      <c r="G56" s="64">
        <f>IF('Personalkosten 2. Jahr'!$D35&gt;0,IF('Personalkosten 2. Jahr'!$D35&lt;=Hilfstabelle!G$2=AND('Personalkosten 2. Jahr'!$E35&gt;=Hilfstabelle!G$2),'Personalkosten 2. Jahr'!$M35/('Personalkosten 2. Jahr'!$E35-'Personalkosten 2. Jahr'!$D35+1),0),IF('Personalkosten 2. Jahr'!$C35&gt;0,'Personalkosten 2. Jahr'!$M35/12,0))</f>
        <v>0</v>
      </c>
      <c r="H56" s="64">
        <f>IF('Personalkosten 2. Jahr'!$D35&gt;0,IF('Personalkosten 2. Jahr'!$D35&lt;=Hilfstabelle!H$2=AND('Personalkosten 2. Jahr'!$E35&gt;=Hilfstabelle!H$2),'Personalkosten 2. Jahr'!$M35/('Personalkosten 2. Jahr'!$E35-'Personalkosten 2. Jahr'!$D35+1),0),IF('Personalkosten 2. Jahr'!$C35&gt;0,'Personalkosten 2. Jahr'!$M35/12,0))</f>
        <v>0</v>
      </c>
      <c r="I56" s="64">
        <f>IF('Personalkosten 2. Jahr'!$D35&gt;0,IF('Personalkosten 2. Jahr'!$D35&lt;=Hilfstabelle!I$2=AND('Personalkosten 2. Jahr'!$E35&gt;=Hilfstabelle!I$2),'Personalkosten 2. Jahr'!$M35/('Personalkosten 2. Jahr'!$E35-'Personalkosten 2. Jahr'!$D35+1),0),IF('Personalkosten 2. Jahr'!$C35&gt;0,'Personalkosten 2. Jahr'!$M35/12,0))</f>
        <v>0</v>
      </c>
      <c r="J56" s="64">
        <f>IF('Personalkosten 2. Jahr'!$D35&gt;0,IF('Personalkosten 2. Jahr'!$D35&lt;=Hilfstabelle!J$2=AND('Personalkosten 2. Jahr'!$E35&gt;=Hilfstabelle!J$2),'Personalkosten 2. Jahr'!$M35/('Personalkosten 2. Jahr'!$E35-'Personalkosten 2. Jahr'!$D35+1),0),IF('Personalkosten 2. Jahr'!$C35&gt;0,'Personalkosten 2. Jahr'!$M35/12,0))</f>
        <v>0</v>
      </c>
      <c r="K56" s="64">
        <f>IF('Personalkosten 2. Jahr'!$D35&gt;0,IF('Personalkosten 2. Jahr'!$D35&lt;=Hilfstabelle!K$2=AND('Personalkosten 2. Jahr'!$E35&gt;=Hilfstabelle!K$2),'Personalkosten 2. Jahr'!$M35/('Personalkosten 2. Jahr'!$E35-'Personalkosten 2. Jahr'!$D35+1),0),IF('Personalkosten 2. Jahr'!$C35&gt;0,'Personalkosten 2. Jahr'!$M35/12,0))</f>
        <v>0</v>
      </c>
      <c r="L56" s="64">
        <f>IF('Personalkosten 2. Jahr'!$D35&gt;0,IF('Personalkosten 2. Jahr'!$D35&lt;=Hilfstabelle!L$2=AND('Personalkosten 2. Jahr'!$E35&gt;=Hilfstabelle!L$2),'Personalkosten 2. Jahr'!$M35/('Personalkosten 2. Jahr'!$E35-'Personalkosten 2. Jahr'!$D35+1),0),IF('Personalkosten 2. Jahr'!$C35&gt;0,'Personalkosten 2. Jahr'!$M35/12,0))</f>
        <v>0</v>
      </c>
      <c r="M56" s="64">
        <f>IF('Personalkosten 2. Jahr'!$D35&gt;0,IF('Personalkosten 2. Jahr'!$D35&lt;=Hilfstabelle!M$2=AND('Personalkosten 2. Jahr'!$E35&gt;=Hilfstabelle!M$2),'Personalkosten 2. Jahr'!$M35/('Personalkosten 2. Jahr'!$E35-'Personalkosten 2. Jahr'!$D35+1),0),IF('Personalkosten 2. Jahr'!$C35&gt;0,'Personalkosten 2. Jahr'!$M35/12,0))</f>
        <v>0</v>
      </c>
      <c r="N56" s="65">
        <f t="shared" si="4"/>
        <v>0</v>
      </c>
      <c r="O56" s="37"/>
    </row>
    <row r="57" spans="1:15">
      <c r="A57" s="34">
        <v>22</v>
      </c>
      <c r="B57" s="64">
        <f>IF('Personalkosten 2. Jahr'!$D36&gt;0,IF('Personalkosten 2. Jahr'!$D36&lt;=Hilfstabelle!B$2=AND('Personalkosten 2. Jahr'!$E36&gt;=Hilfstabelle!B$2),'Personalkosten 2. Jahr'!$M36/('Personalkosten 2. Jahr'!$E36-'Personalkosten 2. Jahr'!$D36+1),0),IF('Personalkosten 2. Jahr'!$C36&gt;0,'Personalkosten 2. Jahr'!$M36/12,0))</f>
        <v>0</v>
      </c>
      <c r="C57" s="64">
        <f>IF('Personalkosten 2. Jahr'!$D36&gt;0,IF('Personalkosten 2. Jahr'!$D36&lt;=Hilfstabelle!C$2=AND('Personalkosten 2. Jahr'!$E36&gt;=Hilfstabelle!C$2),'Personalkosten 2. Jahr'!$M36/('Personalkosten 2. Jahr'!$E36-'Personalkosten 2. Jahr'!$D36+1),0),IF('Personalkosten 2. Jahr'!$C36&gt;0,'Personalkosten 2. Jahr'!$M36/12,0))</f>
        <v>0</v>
      </c>
      <c r="D57" s="64">
        <f>IF('Personalkosten 2. Jahr'!$D36&gt;0,IF('Personalkosten 2. Jahr'!$D36&lt;=Hilfstabelle!D$2=AND('Personalkosten 2. Jahr'!$E36&gt;=Hilfstabelle!D$2),'Personalkosten 2. Jahr'!$M36/('Personalkosten 2. Jahr'!$E36-'Personalkosten 2. Jahr'!$D36+1),0),IF('Personalkosten 2. Jahr'!$C36&gt;0,'Personalkosten 2. Jahr'!$M36/12,0))</f>
        <v>0</v>
      </c>
      <c r="E57" s="64">
        <f>IF('Personalkosten 2. Jahr'!$D36&gt;0,IF('Personalkosten 2. Jahr'!$D36&lt;=Hilfstabelle!E$2=AND('Personalkosten 2. Jahr'!$E36&gt;=Hilfstabelle!E$2),'Personalkosten 2. Jahr'!$M36/('Personalkosten 2. Jahr'!$E36-'Personalkosten 2. Jahr'!$D36+1),0),IF('Personalkosten 2. Jahr'!$C36&gt;0,'Personalkosten 2. Jahr'!$M36/12,0))</f>
        <v>0</v>
      </c>
      <c r="F57" s="64">
        <f>IF('Personalkosten 2. Jahr'!$D36&gt;0,IF('Personalkosten 2. Jahr'!$D36&lt;=Hilfstabelle!F$2=AND('Personalkosten 2. Jahr'!$E36&gt;=Hilfstabelle!F$2),'Personalkosten 2. Jahr'!$M36/('Personalkosten 2. Jahr'!$E36-'Personalkosten 2. Jahr'!$D36+1),0),IF('Personalkosten 2. Jahr'!$C36&gt;0,'Personalkosten 2. Jahr'!$M36/12,0))</f>
        <v>0</v>
      </c>
      <c r="G57" s="64">
        <f>IF('Personalkosten 2. Jahr'!$D36&gt;0,IF('Personalkosten 2. Jahr'!$D36&lt;=Hilfstabelle!G$2=AND('Personalkosten 2. Jahr'!$E36&gt;=Hilfstabelle!G$2),'Personalkosten 2. Jahr'!$M36/('Personalkosten 2. Jahr'!$E36-'Personalkosten 2. Jahr'!$D36+1),0),IF('Personalkosten 2. Jahr'!$C36&gt;0,'Personalkosten 2. Jahr'!$M36/12,0))</f>
        <v>0</v>
      </c>
      <c r="H57" s="64">
        <f>IF('Personalkosten 2. Jahr'!$D36&gt;0,IF('Personalkosten 2. Jahr'!$D36&lt;=Hilfstabelle!H$2=AND('Personalkosten 2. Jahr'!$E36&gt;=Hilfstabelle!H$2),'Personalkosten 2. Jahr'!$M36/('Personalkosten 2. Jahr'!$E36-'Personalkosten 2. Jahr'!$D36+1),0),IF('Personalkosten 2. Jahr'!$C36&gt;0,'Personalkosten 2. Jahr'!$M36/12,0))</f>
        <v>0</v>
      </c>
      <c r="I57" s="64">
        <f>IF('Personalkosten 2. Jahr'!$D36&gt;0,IF('Personalkosten 2. Jahr'!$D36&lt;=Hilfstabelle!I$2=AND('Personalkosten 2. Jahr'!$E36&gt;=Hilfstabelle!I$2),'Personalkosten 2. Jahr'!$M36/('Personalkosten 2. Jahr'!$E36-'Personalkosten 2. Jahr'!$D36+1),0),IF('Personalkosten 2. Jahr'!$C36&gt;0,'Personalkosten 2. Jahr'!$M36/12,0))</f>
        <v>0</v>
      </c>
      <c r="J57" s="64">
        <f>IF('Personalkosten 2. Jahr'!$D36&gt;0,IF('Personalkosten 2. Jahr'!$D36&lt;=Hilfstabelle!J$2=AND('Personalkosten 2. Jahr'!$E36&gt;=Hilfstabelle!J$2),'Personalkosten 2. Jahr'!$M36/('Personalkosten 2. Jahr'!$E36-'Personalkosten 2. Jahr'!$D36+1),0),IF('Personalkosten 2. Jahr'!$C36&gt;0,'Personalkosten 2. Jahr'!$M36/12,0))</f>
        <v>0</v>
      </c>
      <c r="K57" s="64">
        <f>IF('Personalkosten 2. Jahr'!$D36&gt;0,IF('Personalkosten 2. Jahr'!$D36&lt;=Hilfstabelle!K$2=AND('Personalkosten 2. Jahr'!$E36&gt;=Hilfstabelle!K$2),'Personalkosten 2. Jahr'!$M36/('Personalkosten 2. Jahr'!$E36-'Personalkosten 2. Jahr'!$D36+1),0),IF('Personalkosten 2. Jahr'!$C36&gt;0,'Personalkosten 2. Jahr'!$M36/12,0))</f>
        <v>0</v>
      </c>
      <c r="L57" s="64">
        <f>IF('Personalkosten 2. Jahr'!$D36&gt;0,IF('Personalkosten 2. Jahr'!$D36&lt;=Hilfstabelle!L$2=AND('Personalkosten 2. Jahr'!$E36&gt;=Hilfstabelle!L$2),'Personalkosten 2. Jahr'!$M36/('Personalkosten 2. Jahr'!$E36-'Personalkosten 2. Jahr'!$D36+1),0),IF('Personalkosten 2. Jahr'!$C36&gt;0,'Personalkosten 2. Jahr'!$M36/12,0))</f>
        <v>0</v>
      </c>
      <c r="M57" s="64">
        <f>IF('Personalkosten 2. Jahr'!$D36&gt;0,IF('Personalkosten 2. Jahr'!$D36&lt;=Hilfstabelle!M$2=AND('Personalkosten 2. Jahr'!$E36&gt;=Hilfstabelle!M$2),'Personalkosten 2. Jahr'!$M36/('Personalkosten 2. Jahr'!$E36-'Personalkosten 2. Jahr'!$D36+1),0),IF('Personalkosten 2. Jahr'!$C36&gt;0,'Personalkosten 2. Jahr'!$M36/12,0))</f>
        <v>0</v>
      </c>
      <c r="N57" s="65">
        <f t="shared" si="4"/>
        <v>0</v>
      </c>
      <c r="O57" s="37"/>
    </row>
    <row r="58" spans="1:15">
      <c r="A58" s="34">
        <v>23</v>
      </c>
      <c r="B58" s="64">
        <f>IF('Personalkosten 2. Jahr'!$D37&gt;0,IF('Personalkosten 2. Jahr'!$D37&lt;=Hilfstabelle!B$2=AND('Personalkosten 2. Jahr'!$E37&gt;=Hilfstabelle!B$2),'Personalkosten 2. Jahr'!$M37/('Personalkosten 2. Jahr'!$E37-'Personalkosten 2. Jahr'!$D37+1),0),IF('Personalkosten 2. Jahr'!$C37&gt;0,'Personalkosten 2. Jahr'!$M37/12,0))</f>
        <v>0</v>
      </c>
      <c r="C58" s="64">
        <f>IF('Personalkosten 2. Jahr'!$D37&gt;0,IF('Personalkosten 2. Jahr'!$D37&lt;=Hilfstabelle!C$2=AND('Personalkosten 2. Jahr'!$E37&gt;=Hilfstabelle!C$2),'Personalkosten 2. Jahr'!$M37/('Personalkosten 2. Jahr'!$E37-'Personalkosten 2. Jahr'!$D37+1),0),IF('Personalkosten 2. Jahr'!$C37&gt;0,'Personalkosten 2. Jahr'!$M37/12,0))</f>
        <v>0</v>
      </c>
      <c r="D58" s="64">
        <f>IF('Personalkosten 2. Jahr'!$D37&gt;0,IF('Personalkosten 2. Jahr'!$D37&lt;=Hilfstabelle!D$2=AND('Personalkosten 2. Jahr'!$E37&gt;=Hilfstabelle!D$2),'Personalkosten 2. Jahr'!$M37/('Personalkosten 2. Jahr'!$E37-'Personalkosten 2. Jahr'!$D37+1),0),IF('Personalkosten 2. Jahr'!$C37&gt;0,'Personalkosten 2. Jahr'!$M37/12,0))</f>
        <v>0</v>
      </c>
      <c r="E58" s="64">
        <f>IF('Personalkosten 2. Jahr'!$D37&gt;0,IF('Personalkosten 2. Jahr'!$D37&lt;=Hilfstabelle!E$2=AND('Personalkosten 2. Jahr'!$E37&gt;=Hilfstabelle!E$2),'Personalkosten 2. Jahr'!$M37/('Personalkosten 2. Jahr'!$E37-'Personalkosten 2. Jahr'!$D37+1),0),IF('Personalkosten 2. Jahr'!$C37&gt;0,'Personalkosten 2. Jahr'!$M37/12,0))</f>
        <v>0</v>
      </c>
      <c r="F58" s="64">
        <f>IF('Personalkosten 2. Jahr'!$D37&gt;0,IF('Personalkosten 2. Jahr'!$D37&lt;=Hilfstabelle!F$2=AND('Personalkosten 2. Jahr'!$E37&gt;=Hilfstabelle!F$2),'Personalkosten 2. Jahr'!$M37/('Personalkosten 2. Jahr'!$E37-'Personalkosten 2. Jahr'!$D37+1),0),IF('Personalkosten 2. Jahr'!$C37&gt;0,'Personalkosten 2. Jahr'!$M37/12,0))</f>
        <v>0</v>
      </c>
      <c r="G58" s="64">
        <f>IF('Personalkosten 2. Jahr'!$D37&gt;0,IF('Personalkosten 2. Jahr'!$D37&lt;=Hilfstabelle!G$2=AND('Personalkosten 2. Jahr'!$E37&gt;=Hilfstabelle!G$2),'Personalkosten 2. Jahr'!$M37/('Personalkosten 2. Jahr'!$E37-'Personalkosten 2. Jahr'!$D37+1),0),IF('Personalkosten 2. Jahr'!$C37&gt;0,'Personalkosten 2. Jahr'!$M37/12,0))</f>
        <v>0</v>
      </c>
      <c r="H58" s="64">
        <f>IF('Personalkosten 2. Jahr'!$D37&gt;0,IF('Personalkosten 2. Jahr'!$D37&lt;=Hilfstabelle!H$2=AND('Personalkosten 2. Jahr'!$E37&gt;=Hilfstabelle!H$2),'Personalkosten 2. Jahr'!$M37/('Personalkosten 2. Jahr'!$E37-'Personalkosten 2. Jahr'!$D37+1),0),IF('Personalkosten 2. Jahr'!$C37&gt;0,'Personalkosten 2. Jahr'!$M37/12,0))</f>
        <v>0</v>
      </c>
      <c r="I58" s="64">
        <f>IF('Personalkosten 2. Jahr'!$D37&gt;0,IF('Personalkosten 2. Jahr'!$D37&lt;=Hilfstabelle!I$2=AND('Personalkosten 2. Jahr'!$E37&gt;=Hilfstabelle!I$2),'Personalkosten 2. Jahr'!$M37/('Personalkosten 2. Jahr'!$E37-'Personalkosten 2. Jahr'!$D37+1),0),IF('Personalkosten 2. Jahr'!$C37&gt;0,'Personalkosten 2. Jahr'!$M37/12,0))</f>
        <v>0</v>
      </c>
      <c r="J58" s="64">
        <f>IF('Personalkosten 2. Jahr'!$D37&gt;0,IF('Personalkosten 2. Jahr'!$D37&lt;=Hilfstabelle!J$2=AND('Personalkosten 2. Jahr'!$E37&gt;=Hilfstabelle!J$2),'Personalkosten 2. Jahr'!$M37/('Personalkosten 2. Jahr'!$E37-'Personalkosten 2. Jahr'!$D37+1),0),IF('Personalkosten 2. Jahr'!$C37&gt;0,'Personalkosten 2. Jahr'!$M37/12,0))</f>
        <v>0</v>
      </c>
      <c r="K58" s="64">
        <f>IF('Personalkosten 2. Jahr'!$D37&gt;0,IF('Personalkosten 2. Jahr'!$D37&lt;=Hilfstabelle!K$2=AND('Personalkosten 2. Jahr'!$E37&gt;=Hilfstabelle!K$2),'Personalkosten 2. Jahr'!$M37/('Personalkosten 2. Jahr'!$E37-'Personalkosten 2. Jahr'!$D37+1),0),IF('Personalkosten 2. Jahr'!$C37&gt;0,'Personalkosten 2. Jahr'!$M37/12,0))</f>
        <v>0</v>
      </c>
      <c r="L58" s="64">
        <f>IF('Personalkosten 2. Jahr'!$D37&gt;0,IF('Personalkosten 2. Jahr'!$D37&lt;=Hilfstabelle!L$2=AND('Personalkosten 2. Jahr'!$E37&gt;=Hilfstabelle!L$2),'Personalkosten 2. Jahr'!$M37/('Personalkosten 2. Jahr'!$E37-'Personalkosten 2. Jahr'!$D37+1),0),IF('Personalkosten 2. Jahr'!$C37&gt;0,'Personalkosten 2. Jahr'!$M37/12,0))</f>
        <v>0</v>
      </c>
      <c r="M58" s="64">
        <f>IF('Personalkosten 2. Jahr'!$D37&gt;0,IF('Personalkosten 2. Jahr'!$D37&lt;=Hilfstabelle!M$2=AND('Personalkosten 2. Jahr'!$E37&gt;=Hilfstabelle!M$2),'Personalkosten 2. Jahr'!$M37/('Personalkosten 2. Jahr'!$E37-'Personalkosten 2. Jahr'!$D37+1),0),IF('Personalkosten 2. Jahr'!$C37&gt;0,'Personalkosten 2. Jahr'!$M37/12,0))</f>
        <v>0</v>
      </c>
      <c r="N58" s="65">
        <f t="shared" si="4"/>
        <v>0</v>
      </c>
      <c r="O58" s="37"/>
    </row>
    <row r="59" spans="1:15">
      <c r="A59" s="34">
        <v>24</v>
      </c>
      <c r="B59" s="64">
        <f>IF('Personalkosten 2. Jahr'!$D38&gt;0,IF('Personalkosten 2. Jahr'!$D38&lt;=Hilfstabelle!B$2=AND('Personalkosten 2. Jahr'!$E38&gt;=Hilfstabelle!B$2),'Personalkosten 2. Jahr'!$M38/('Personalkosten 2. Jahr'!$E38-'Personalkosten 2. Jahr'!$D38+1),0),IF('Personalkosten 2. Jahr'!$C38&gt;0,'Personalkosten 2. Jahr'!$M38/12,0))</f>
        <v>0</v>
      </c>
      <c r="C59" s="64">
        <f>IF('Personalkosten 2. Jahr'!$D38&gt;0,IF('Personalkosten 2. Jahr'!$D38&lt;=Hilfstabelle!C$2=AND('Personalkosten 2. Jahr'!$E38&gt;=Hilfstabelle!C$2),'Personalkosten 2. Jahr'!$M38/('Personalkosten 2. Jahr'!$E38-'Personalkosten 2. Jahr'!$D38+1),0),IF('Personalkosten 2. Jahr'!$C38&gt;0,'Personalkosten 2. Jahr'!$M38/12,0))</f>
        <v>0</v>
      </c>
      <c r="D59" s="64">
        <f>IF('Personalkosten 2. Jahr'!$D38&gt;0,IF('Personalkosten 2. Jahr'!$D38&lt;=Hilfstabelle!D$2=AND('Personalkosten 2. Jahr'!$E38&gt;=Hilfstabelle!D$2),'Personalkosten 2. Jahr'!$M38/('Personalkosten 2. Jahr'!$E38-'Personalkosten 2. Jahr'!$D38+1),0),IF('Personalkosten 2. Jahr'!$C38&gt;0,'Personalkosten 2. Jahr'!$M38/12,0))</f>
        <v>0</v>
      </c>
      <c r="E59" s="64">
        <f>IF('Personalkosten 2. Jahr'!$D38&gt;0,IF('Personalkosten 2. Jahr'!$D38&lt;=Hilfstabelle!E$2=AND('Personalkosten 2. Jahr'!$E38&gt;=Hilfstabelle!E$2),'Personalkosten 2. Jahr'!$M38/('Personalkosten 2. Jahr'!$E38-'Personalkosten 2. Jahr'!$D38+1),0),IF('Personalkosten 2. Jahr'!$C38&gt;0,'Personalkosten 2. Jahr'!$M38/12,0))</f>
        <v>0</v>
      </c>
      <c r="F59" s="64">
        <f>IF('Personalkosten 2. Jahr'!$D38&gt;0,IF('Personalkosten 2. Jahr'!$D38&lt;=Hilfstabelle!F$2=AND('Personalkosten 2. Jahr'!$E38&gt;=Hilfstabelle!F$2),'Personalkosten 2. Jahr'!$M38/('Personalkosten 2. Jahr'!$E38-'Personalkosten 2. Jahr'!$D38+1),0),IF('Personalkosten 2. Jahr'!$C38&gt;0,'Personalkosten 2. Jahr'!$M38/12,0))</f>
        <v>0</v>
      </c>
      <c r="G59" s="64">
        <f>IF('Personalkosten 2. Jahr'!$D38&gt;0,IF('Personalkosten 2. Jahr'!$D38&lt;=Hilfstabelle!G$2=AND('Personalkosten 2. Jahr'!$E38&gt;=Hilfstabelle!G$2),'Personalkosten 2. Jahr'!$M38/('Personalkosten 2. Jahr'!$E38-'Personalkosten 2. Jahr'!$D38+1),0),IF('Personalkosten 2. Jahr'!$C38&gt;0,'Personalkosten 2. Jahr'!$M38/12,0))</f>
        <v>0</v>
      </c>
      <c r="H59" s="64">
        <f>IF('Personalkosten 2. Jahr'!$D38&gt;0,IF('Personalkosten 2. Jahr'!$D38&lt;=Hilfstabelle!H$2=AND('Personalkosten 2. Jahr'!$E38&gt;=Hilfstabelle!H$2),'Personalkosten 2. Jahr'!$M38/('Personalkosten 2. Jahr'!$E38-'Personalkosten 2. Jahr'!$D38+1),0),IF('Personalkosten 2. Jahr'!$C38&gt;0,'Personalkosten 2. Jahr'!$M38/12,0))</f>
        <v>0</v>
      </c>
      <c r="I59" s="64">
        <f>IF('Personalkosten 2. Jahr'!$D38&gt;0,IF('Personalkosten 2. Jahr'!$D38&lt;=Hilfstabelle!I$2=AND('Personalkosten 2. Jahr'!$E38&gt;=Hilfstabelle!I$2),'Personalkosten 2. Jahr'!$M38/('Personalkosten 2. Jahr'!$E38-'Personalkosten 2. Jahr'!$D38+1),0),IF('Personalkosten 2. Jahr'!$C38&gt;0,'Personalkosten 2. Jahr'!$M38/12,0))</f>
        <v>0</v>
      </c>
      <c r="J59" s="64">
        <f>IF('Personalkosten 2. Jahr'!$D38&gt;0,IF('Personalkosten 2. Jahr'!$D38&lt;=Hilfstabelle!J$2=AND('Personalkosten 2. Jahr'!$E38&gt;=Hilfstabelle!J$2),'Personalkosten 2. Jahr'!$M38/('Personalkosten 2. Jahr'!$E38-'Personalkosten 2. Jahr'!$D38+1),0),IF('Personalkosten 2. Jahr'!$C38&gt;0,'Personalkosten 2. Jahr'!$M38/12,0))</f>
        <v>0</v>
      </c>
      <c r="K59" s="64">
        <f>IF('Personalkosten 2. Jahr'!$D38&gt;0,IF('Personalkosten 2. Jahr'!$D38&lt;=Hilfstabelle!K$2=AND('Personalkosten 2. Jahr'!$E38&gt;=Hilfstabelle!K$2),'Personalkosten 2. Jahr'!$M38/('Personalkosten 2. Jahr'!$E38-'Personalkosten 2. Jahr'!$D38+1),0),IF('Personalkosten 2. Jahr'!$C38&gt;0,'Personalkosten 2. Jahr'!$M38/12,0))</f>
        <v>0</v>
      </c>
      <c r="L59" s="64">
        <f>IF('Personalkosten 2. Jahr'!$D38&gt;0,IF('Personalkosten 2. Jahr'!$D38&lt;=Hilfstabelle!L$2=AND('Personalkosten 2. Jahr'!$E38&gt;=Hilfstabelle!L$2),'Personalkosten 2. Jahr'!$M38/('Personalkosten 2. Jahr'!$E38-'Personalkosten 2. Jahr'!$D38+1),0),IF('Personalkosten 2. Jahr'!$C38&gt;0,'Personalkosten 2. Jahr'!$M38/12,0))</f>
        <v>0</v>
      </c>
      <c r="M59" s="64">
        <f>IF('Personalkosten 2. Jahr'!$D38&gt;0,IF('Personalkosten 2. Jahr'!$D38&lt;=Hilfstabelle!M$2=AND('Personalkosten 2. Jahr'!$E38&gt;=Hilfstabelle!M$2),'Personalkosten 2. Jahr'!$M38/('Personalkosten 2. Jahr'!$E38-'Personalkosten 2. Jahr'!$D38+1),0),IF('Personalkosten 2. Jahr'!$C38&gt;0,'Personalkosten 2. Jahr'!$M38/12,0))</f>
        <v>0</v>
      </c>
      <c r="N59" s="65">
        <f t="shared" si="4"/>
        <v>0</v>
      </c>
      <c r="O59" s="37"/>
    </row>
    <row r="60" spans="1:15">
      <c r="A60" s="34" t="s">
        <v>359</v>
      </c>
      <c r="B60" s="68" t="e">
        <f>('Personalkosten 2. Jahr'!$M$40+'Personalkosten 2. Jahr'!$M$41)*Hilfstabelle!B61/'Personalkosten 2. Jahr'!$M$39</f>
        <v>#DIV/0!</v>
      </c>
      <c r="C60" s="68" t="e">
        <f>('Personalkosten 2. Jahr'!$M$40+'Personalkosten 2. Jahr'!$M$41)*Hilfstabelle!C61/'Personalkosten 2. Jahr'!$M$39</f>
        <v>#DIV/0!</v>
      </c>
      <c r="D60" s="68" t="e">
        <f>('Personalkosten 2. Jahr'!$M$40+'Personalkosten 2. Jahr'!$M$41)*Hilfstabelle!D61/'Personalkosten 2. Jahr'!$M$39</f>
        <v>#DIV/0!</v>
      </c>
      <c r="E60" s="68" t="e">
        <f>('Personalkosten 2. Jahr'!$M$40+'Personalkosten 2. Jahr'!$M$41)*Hilfstabelle!E61/'Personalkosten 2. Jahr'!$M$39</f>
        <v>#DIV/0!</v>
      </c>
      <c r="F60" s="68" t="e">
        <f>('Personalkosten 2. Jahr'!$M$40+'Personalkosten 2. Jahr'!$M$41)*Hilfstabelle!F61/'Personalkosten 2. Jahr'!$M$39</f>
        <v>#DIV/0!</v>
      </c>
      <c r="G60" s="68" t="e">
        <f>('Personalkosten 2. Jahr'!$M$40+'Personalkosten 2. Jahr'!$M$41)*Hilfstabelle!G61/'Personalkosten 2. Jahr'!$M$39</f>
        <v>#DIV/0!</v>
      </c>
      <c r="H60" s="68" t="e">
        <f>('Personalkosten 2. Jahr'!$M$40+'Personalkosten 2. Jahr'!$M$41)*Hilfstabelle!H61/'Personalkosten 2. Jahr'!$M$39</f>
        <v>#DIV/0!</v>
      </c>
      <c r="I60" s="68" t="e">
        <f>('Personalkosten 2. Jahr'!$M$40+'Personalkosten 2. Jahr'!$M$41)*Hilfstabelle!I61/'Personalkosten 2. Jahr'!$M$39</f>
        <v>#DIV/0!</v>
      </c>
      <c r="J60" s="68" t="e">
        <f>('Personalkosten 2. Jahr'!$M$40+'Personalkosten 2. Jahr'!$M$41)*Hilfstabelle!J61/'Personalkosten 2. Jahr'!$M$39</f>
        <v>#DIV/0!</v>
      </c>
      <c r="K60" s="68" t="e">
        <f>('Personalkosten 2. Jahr'!$M$40+'Personalkosten 2. Jahr'!$M$41)*Hilfstabelle!K61/'Personalkosten 2. Jahr'!$M$39</f>
        <v>#DIV/0!</v>
      </c>
      <c r="L60" s="68" t="e">
        <f>('Personalkosten 2. Jahr'!$M$40+'Personalkosten 2. Jahr'!$M$41)*Hilfstabelle!L61/'Personalkosten 2. Jahr'!$M$39</f>
        <v>#DIV/0!</v>
      </c>
      <c r="M60" s="68" t="e">
        <f>('Personalkosten 2. Jahr'!$M$40+'Personalkosten 2. Jahr'!$M$41)*Hilfstabelle!M61/'Personalkosten 2. Jahr'!$M$39</f>
        <v>#DIV/0!</v>
      </c>
      <c r="N60" s="69" t="e">
        <f t="shared" si="4"/>
        <v>#DIV/0!</v>
      </c>
      <c r="O60" s="37"/>
    </row>
    <row r="61" spans="1:15">
      <c r="A61" s="47" t="s">
        <v>5</v>
      </c>
      <c r="B61" s="68">
        <f>SUM(B36:B59)</f>
        <v>0</v>
      </c>
      <c r="C61" s="68">
        <f>SUM(C36:C59)</f>
        <v>0</v>
      </c>
      <c r="D61" s="68">
        <f t="shared" ref="D61:M61" si="6">SUM(D36:D59)</f>
        <v>0</v>
      </c>
      <c r="E61" s="68">
        <f t="shared" si="6"/>
        <v>0</v>
      </c>
      <c r="F61" s="68">
        <f t="shared" si="6"/>
        <v>0</v>
      </c>
      <c r="G61" s="68">
        <f t="shared" si="6"/>
        <v>0</v>
      </c>
      <c r="H61" s="68">
        <f t="shared" si="6"/>
        <v>0</v>
      </c>
      <c r="I61" s="68">
        <f t="shared" si="6"/>
        <v>0</v>
      </c>
      <c r="J61" s="68">
        <f t="shared" si="6"/>
        <v>0</v>
      </c>
      <c r="K61" s="68">
        <f t="shared" si="6"/>
        <v>0</v>
      </c>
      <c r="L61" s="68">
        <f t="shared" si="6"/>
        <v>0</v>
      </c>
      <c r="M61" s="68">
        <f t="shared" si="6"/>
        <v>0</v>
      </c>
      <c r="N61" s="69">
        <f t="shared" si="4"/>
        <v>0</v>
      </c>
      <c r="O61" s="37"/>
    </row>
    <row r="62" spans="1:15">
      <c r="A62" s="47" t="s">
        <v>5</v>
      </c>
      <c r="B62" s="68">
        <f>IF(B61&gt;0,B60+B61,B61)</f>
        <v>0</v>
      </c>
      <c r="C62" s="68">
        <f>IF(C61&gt;0,C60+C61,C61)</f>
        <v>0</v>
      </c>
      <c r="D62" s="68">
        <f t="shared" ref="D62:M62" si="7">IF(D61&gt;0,D60+D61,D61)</f>
        <v>0</v>
      </c>
      <c r="E62" s="68">
        <f t="shared" si="7"/>
        <v>0</v>
      </c>
      <c r="F62" s="68">
        <f t="shared" si="7"/>
        <v>0</v>
      </c>
      <c r="G62" s="68">
        <f t="shared" si="7"/>
        <v>0</v>
      </c>
      <c r="H62" s="68">
        <f t="shared" si="7"/>
        <v>0</v>
      </c>
      <c r="I62" s="68">
        <f t="shared" si="7"/>
        <v>0</v>
      </c>
      <c r="J62" s="68">
        <f t="shared" si="7"/>
        <v>0</v>
      </c>
      <c r="K62" s="68">
        <f t="shared" si="7"/>
        <v>0</v>
      </c>
      <c r="L62" s="68">
        <f t="shared" si="7"/>
        <v>0</v>
      </c>
      <c r="M62" s="68">
        <f t="shared" si="7"/>
        <v>0</v>
      </c>
      <c r="N62" s="69">
        <f t="shared" si="4"/>
        <v>0</v>
      </c>
      <c r="O62" s="37"/>
    </row>
    <row r="63" spans="1:15">
      <c r="A63" s="34"/>
      <c r="B63" s="66"/>
      <c r="C63" s="66"/>
      <c r="D63" s="66"/>
      <c r="E63" s="66"/>
      <c r="F63" s="66"/>
      <c r="G63" s="66"/>
      <c r="H63" s="66"/>
      <c r="I63" s="66"/>
      <c r="J63" s="66"/>
      <c r="K63" s="66"/>
      <c r="L63" s="66"/>
      <c r="M63" s="66"/>
      <c r="N63" s="66"/>
      <c r="O63" s="37"/>
    </row>
    <row r="64" spans="1:15">
      <c r="A64" s="34"/>
      <c r="B64" s="66"/>
      <c r="C64" s="66"/>
      <c r="D64" s="66"/>
      <c r="E64" s="66"/>
      <c r="F64" s="66"/>
      <c r="G64" s="66"/>
      <c r="H64" s="66"/>
      <c r="I64" s="66"/>
      <c r="J64" s="66"/>
      <c r="K64" s="66"/>
      <c r="L64" s="66"/>
      <c r="M64" s="66"/>
      <c r="N64" s="66"/>
      <c r="O64" s="37"/>
    </row>
    <row r="65" spans="1:15">
      <c r="A65" s="34"/>
      <c r="B65" s="66"/>
      <c r="C65" s="66"/>
      <c r="D65" s="66"/>
      <c r="E65" s="66"/>
      <c r="F65" s="66"/>
      <c r="G65" s="66"/>
      <c r="H65" s="66"/>
      <c r="I65" s="66"/>
      <c r="J65" s="66"/>
      <c r="K65" s="66"/>
      <c r="L65" s="66"/>
      <c r="M65" s="66"/>
      <c r="N65" s="66"/>
      <c r="O65" s="37"/>
    </row>
    <row r="66" spans="1:15">
      <c r="A66" s="34"/>
      <c r="B66" s="66"/>
      <c r="C66" s="66"/>
      <c r="D66" s="66"/>
      <c r="E66" s="66"/>
      <c r="F66" s="66"/>
      <c r="G66" s="66"/>
      <c r="H66" s="66"/>
      <c r="I66" s="66"/>
      <c r="J66" s="66"/>
      <c r="K66" s="66"/>
      <c r="L66" s="66"/>
      <c r="M66" s="66"/>
      <c r="N66" s="66"/>
      <c r="O66" s="37"/>
    </row>
    <row r="67" spans="1:15">
      <c r="A67" s="34"/>
      <c r="B67" s="66"/>
      <c r="C67" s="66"/>
      <c r="D67" s="66"/>
      <c r="E67" s="66"/>
      <c r="F67" s="66"/>
      <c r="G67" s="66"/>
      <c r="H67" s="66"/>
      <c r="I67" s="66"/>
      <c r="J67" s="66"/>
      <c r="K67" s="66"/>
      <c r="L67" s="66"/>
      <c r="M67" s="66"/>
      <c r="N67" s="66"/>
      <c r="O67" s="37"/>
    </row>
    <row r="68" spans="1:15">
      <c r="A68" s="34" t="s">
        <v>358</v>
      </c>
      <c r="B68" s="66">
        <v>1</v>
      </c>
      <c r="C68" s="66">
        <v>2</v>
      </c>
      <c r="D68" s="66">
        <v>3</v>
      </c>
      <c r="E68" s="66">
        <v>4</v>
      </c>
      <c r="F68" s="66">
        <v>5</v>
      </c>
      <c r="G68" s="66">
        <v>6</v>
      </c>
      <c r="H68" s="66">
        <v>7</v>
      </c>
      <c r="I68" s="66">
        <v>8</v>
      </c>
      <c r="J68" s="66">
        <v>9</v>
      </c>
      <c r="K68" s="66">
        <v>10</v>
      </c>
      <c r="L68" s="66">
        <v>11</v>
      </c>
      <c r="M68" s="66">
        <v>12</v>
      </c>
      <c r="N68" s="70" t="s">
        <v>5</v>
      </c>
      <c r="O68" s="37"/>
    </row>
    <row r="69" spans="1:15">
      <c r="A69" s="34">
        <v>1</v>
      </c>
      <c r="B69" s="64">
        <f>IF('Personalkosten 3. Jahr'!$D15&gt;0,IF('Personalkosten 3. Jahr'!$D15&lt;=Hilfstabelle!B$2=AND('Personalkosten 3. Jahr'!$E15&gt;=Hilfstabelle!B$2),'Personalkosten 3. Jahr'!$M15/('Personalkosten 3. Jahr'!$E15-'Personalkosten 3. Jahr'!$D15+1),0),IF('Personalkosten 3. Jahr'!$C15&gt;0,'Personalkosten 3. Jahr'!$M15/12,0))</f>
        <v>0</v>
      </c>
      <c r="C69" s="64">
        <f>IF('Personalkosten 3. Jahr'!$D15&gt;0,IF('Personalkosten 3. Jahr'!$D15&lt;=Hilfstabelle!C$2=AND('Personalkosten 3. Jahr'!$E15&gt;=Hilfstabelle!C$2),'Personalkosten 3. Jahr'!$M15/('Personalkosten 3. Jahr'!$E15-'Personalkosten 3. Jahr'!$D15+1),0),IF('Personalkosten 3. Jahr'!$C15&gt;0,'Personalkosten 3. Jahr'!$M15/12,0))</f>
        <v>0</v>
      </c>
      <c r="D69" s="64">
        <f>IF('Personalkosten 3. Jahr'!$D15&gt;0,IF('Personalkosten 3. Jahr'!$D15&lt;=Hilfstabelle!D$2=AND('Personalkosten 3. Jahr'!$E15&gt;=Hilfstabelle!D$2),'Personalkosten 3. Jahr'!$M15/('Personalkosten 3. Jahr'!$E15-'Personalkosten 3. Jahr'!$D15+1),0),IF('Personalkosten 3. Jahr'!$C15&gt;0,'Personalkosten 3. Jahr'!$M15/12,0))</f>
        <v>0</v>
      </c>
      <c r="E69" s="64">
        <f>IF('Personalkosten 3. Jahr'!$D15&gt;0,IF('Personalkosten 3. Jahr'!$D15&lt;=Hilfstabelle!E$2=AND('Personalkosten 3. Jahr'!$E15&gt;=Hilfstabelle!E$2),'Personalkosten 3. Jahr'!$M15/('Personalkosten 3. Jahr'!$E15-'Personalkosten 3. Jahr'!$D15+1),0),IF('Personalkosten 3. Jahr'!$C15&gt;0,'Personalkosten 3. Jahr'!$M15/12,0))</f>
        <v>0</v>
      </c>
      <c r="F69" s="64">
        <f>IF('Personalkosten 3. Jahr'!$D15&gt;0,IF('Personalkosten 3. Jahr'!$D15&lt;=Hilfstabelle!F$2=AND('Personalkosten 3. Jahr'!$E15&gt;=Hilfstabelle!F$2),'Personalkosten 3. Jahr'!$M15/('Personalkosten 3. Jahr'!$E15-'Personalkosten 3. Jahr'!$D15+1),0),IF('Personalkosten 3. Jahr'!$C15&gt;0,'Personalkosten 3. Jahr'!$M15/12,0))</f>
        <v>0</v>
      </c>
      <c r="G69" s="64">
        <f>IF('Personalkosten 3. Jahr'!$D15&gt;0,IF('Personalkosten 3. Jahr'!$D15&lt;=Hilfstabelle!G$2=AND('Personalkosten 3. Jahr'!$E15&gt;=Hilfstabelle!G$2),'Personalkosten 3. Jahr'!$M15/('Personalkosten 3. Jahr'!$E15-'Personalkosten 3. Jahr'!$D15+1),0),IF('Personalkosten 3. Jahr'!$C15&gt;0,'Personalkosten 3. Jahr'!$M15/12,0))</f>
        <v>0</v>
      </c>
      <c r="H69" s="64">
        <f>IF('Personalkosten 3. Jahr'!$D15&gt;0,IF('Personalkosten 3. Jahr'!$D15&lt;=Hilfstabelle!H$2=AND('Personalkosten 3. Jahr'!$E15&gt;=Hilfstabelle!H$2),'Personalkosten 3. Jahr'!$M15/('Personalkosten 3. Jahr'!$E15-'Personalkosten 3. Jahr'!$D15+1),0),IF('Personalkosten 3. Jahr'!$C15&gt;0,'Personalkosten 3. Jahr'!$M15/12,0))</f>
        <v>0</v>
      </c>
      <c r="I69" s="64">
        <f>IF('Personalkosten 3. Jahr'!$D15&gt;0,IF('Personalkosten 3. Jahr'!$D15&lt;=Hilfstabelle!I$2=AND('Personalkosten 3. Jahr'!$E15&gt;=Hilfstabelle!I$2),'Personalkosten 3. Jahr'!$M15/('Personalkosten 3. Jahr'!$E15-'Personalkosten 3. Jahr'!$D15+1),0),IF('Personalkosten 3. Jahr'!$C15&gt;0,'Personalkosten 3. Jahr'!$M15/12,0))</f>
        <v>0</v>
      </c>
      <c r="J69" s="64">
        <f>IF('Personalkosten 3. Jahr'!$D15&gt;0,IF('Personalkosten 3. Jahr'!$D15&lt;=Hilfstabelle!J$2=AND('Personalkosten 3. Jahr'!$E15&gt;=Hilfstabelle!J$2),'Personalkosten 3. Jahr'!$M15/('Personalkosten 3. Jahr'!$E15-'Personalkosten 3. Jahr'!$D15+1),0),IF('Personalkosten 3. Jahr'!$C15&gt;0,'Personalkosten 3. Jahr'!$M15/12,0))</f>
        <v>0</v>
      </c>
      <c r="K69" s="64">
        <f>IF('Personalkosten 3. Jahr'!$D15&gt;0,IF('Personalkosten 3. Jahr'!$D15&lt;=Hilfstabelle!K$2=AND('Personalkosten 3. Jahr'!$E15&gt;=Hilfstabelle!K$2),'Personalkosten 3. Jahr'!$M15/('Personalkosten 3. Jahr'!$E15-'Personalkosten 3. Jahr'!$D15+1),0),IF('Personalkosten 3. Jahr'!$C15&gt;0,'Personalkosten 3. Jahr'!$M15/12,0))</f>
        <v>0</v>
      </c>
      <c r="L69" s="64">
        <f>IF('Personalkosten 3. Jahr'!$D15&gt;0,IF('Personalkosten 3. Jahr'!$D15&lt;=Hilfstabelle!L$2=AND('Personalkosten 3. Jahr'!$E15&gt;=Hilfstabelle!L$2),'Personalkosten 3. Jahr'!$M15/('Personalkosten 3. Jahr'!$E15-'Personalkosten 3. Jahr'!$D15+1),0),IF('Personalkosten 3. Jahr'!$C15&gt;0,'Personalkosten 3. Jahr'!$M15/12,0))</f>
        <v>0</v>
      </c>
      <c r="M69" s="64">
        <f>IF('Personalkosten 3. Jahr'!$D15&gt;0,IF('Personalkosten 3. Jahr'!$D15&lt;=Hilfstabelle!M$2=AND('Personalkosten 3. Jahr'!$E15&gt;=Hilfstabelle!M$2),'Personalkosten 3. Jahr'!$M15/('Personalkosten 3. Jahr'!$E15-'Personalkosten 3. Jahr'!$D15+1),0),IF('Personalkosten 3. Jahr'!$C15&gt;0,'Personalkosten 3. Jahr'!$M15/12,0))</f>
        <v>0</v>
      </c>
      <c r="N69" s="65">
        <f>SUM(B69:M69)</f>
        <v>0</v>
      </c>
      <c r="O69" s="37"/>
    </row>
    <row r="70" spans="1:15">
      <c r="A70" s="34">
        <v>2</v>
      </c>
      <c r="B70" s="64">
        <f>IF('Personalkosten 3. Jahr'!$D16&gt;0,IF('Personalkosten 3. Jahr'!$D16&lt;=Hilfstabelle!B$2=AND('Personalkosten 3. Jahr'!$E16&gt;=Hilfstabelle!B$2),'Personalkosten 3. Jahr'!$M16/('Personalkosten 3. Jahr'!$E16-'Personalkosten 3. Jahr'!$D16+1),0),IF('Personalkosten 3. Jahr'!$C16&gt;0,'Personalkosten 3. Jahr'!$M16/12,0))</f>
        <v>0</v>
      </c>
      <c r="C70" s="64">
        <f>IF('Personalkosten 3. Jahr'!$D16&gt;0,IF('Personalkosten 3. Jahr'!$D16&lt;=Hilfstabelle!C$2=AND('Personalkosten 3. Jahr'!$E16&gt;=Hilfstabelle!C$2),'Personalkosten 3. Jahr'!$M16/('Personalkosten 3. Jahr'!$E16-'Personalkosten 3. Jahr'!$D16+1),0),IF('Personalkosten 3. Jahr'!$C16&gt;0,'Personalkosten 3. Jahr'!$M16/12,0))</f>
        <v>0</v>
      </c>
      <c r="D70" s="64">
        <f>IF('Personalkosten 3. Jahr'!$D16&gt;0,IF('Personalkosten 3. Jahr'!$D16&lt;=Hilfstabelle!D$2=AND('Personalkosten 3. Jahr'!$E16&gt;=Hilfstabelle!D$2),'Personalkosten 3. Jahr'!$M16/('Personalkosten 3. Jahr'!$E16-'Personalkosten 3. Jahr'!$D16+1),0),IF('Personalkosten 3. Jahr'!$C16&gt;0,'Personalkosten 3. Jahr'!$M16/12,0))</f>
        <v>0</v>
      </c>
      <c r="E70" s="64">
        <f>IF('Personalkosten 3. Jahr'!$D16&gt;0,IF('Personalkosten 3. Jahr'!$D16&lt;=Hilfstabelle!E$2=AND('Personalkosten 3. Jahr'!$E16&gt;=Hilfstabelle!E$2),'Personalkosten 3. Jahr'!$M16/('Personalkosten 3. Jahr'!$E16-'Personalkosten 3. Jahr'!$D16+1),0),IF('Personalkosten 3. Jahr'!$C16&gt;0,'Personalkosten 3. Jahr'!$M16/12,0))</f>
        <v>0</v>
      </c>
      <c r="F70" s="64">
        <f>IF('Personalkosten 3. Jahr'!$D16&gt;0,IF('Personalkosten 3. Jahr'!$D16&lt;=Hilfstabelle!F$2=AND('Personalkosten 3. Jahr'!$E16&gt;=Hilfstabelle!F$2),'Personalkosten 3. Jahr'!$M16/('Personalkosten 3. Jahr'!$E16-'Personalkosten 3. Jahr'!$D16+1),0),IF('Personalkosten 3. Jahr'!$C16&gt;0,'Personalkosten 3. Jahr'!$M16/12,0))</f>
        <v>0</v>
      </c>
      <c r="G70" s="64">
        <f>IF('Personalkosten 3. Jahr'!$D16&gt;0,IF('Personalkosten 3. Jahr'!$D16&lt;=Hilfstabelle!G$2=AND('Personalkosten 3. Jahr'!$E16&gt;=Hilfstabelle!G$2),'Personalkosten 3. Jahr'!$M16/('Personalkosten 3. Jahr'!$E16-'Personalkosten 3. Jahr'!$D16+1),0),IF('Personalkosten 3. Jahr'!$C16&gt;0,'Personalkosten 3. Jahr'!$M16/12,0))</f>
        <v>0</v>
      </c>
      <c r="H70" s="64">
        <f>IF('Personalkosten 3. Jahr'!$D16&gt;0,IF('Personalkosten 3. Jahr'!$D16&lt;=Hilfstabelle!H$2=AND('Personalkosten 3. Jahr'!$E16&gt;=Hilfstabelle!H$2),'Personalkosten 3. Jahr'!$M16/('Personalkosten 3. Jahr'!$E16-'Personalkosten 3. Jahr'!$D16+1),0),IF('Personalkosten 3. Jahr'!$C16&gt;0,'Personalkosten 3. Jahr'!$M16/12,0))</f>
        <v>0</v>
      </c>
      <c r="I70" s="64">
        <f>IF('Personalkosten 3. Jahr'!$D16&gt;0,IF('Personalkosten 3. Jahr'!$D16&lt;=Hilfstabelle!I$2=AND('Personalkosten 3. Jahr'!$E16&gt;=Hilfstabelle!I$2),'Personalkosten 3. Jahr'!$M16/('Personalkosten 3. Jahr'!$E16-'Personalkosten 3. Jahr'!$D16+1),0),IF('Personalkosten 3. Jahr'!$C16&gt;0,'Personalkosten 3. Jahr'!$M16/12,0))</f>
        <v>0</v>
      </c>
      <c r="J70" s="64">
        <f>IF('Personalkosten 3. Jahr'!$D16&gt;0,IF('Personalkosten 3. Jahr'!$D16&lt;=Hilfstabelle!J$2=AND('Personalkosten 3. Jahr'!$E16&gt;=Hilfstabelle!J$2),'Personalkosten 3. Jahr'!$M16/('Personalkosten 3. Jahr'!$E16-'Personalkosten 3. Jahr'!$D16+1),0),IF('Personalkosten 3. Jahr'!$C16&gt;0,'Personalkosten 3. Jahr'!$M16/12,0))</f>
        <v>0</v>
      </c>
      <c r="K70" s="64">
        <f>IF('Personalkosten 3. Jahr'!$D16&gt;0,IF('Personalkosten 3. Jahr'!$D16&lt;=Hilfstabelle!K$2=AND('Personalkosten 3. Jahr'!$E16&gt;=Hilfstabelle!K$2),'Personalkosten 3. Jahr'!$M16/('Personalkosten 3. Jahr'!$E16-'Personalkosten 3. Jahr'!$D16+1),0),IF('Personalkosten 3. Jahr'!$C16&gt;0,'Personalkosten 3. Jahr'!$M16/12,0))</f>
        <v>0</v>
      </c>
      <c r="L70" s="64">
        <f>IF('Personalkosten 3. Jahr'!$D16&gt;0,IF('Personalkosten 3. Jahr'!$D16&lt;=Hilfstabelle!L$2=AND('Personalkosten 3. Jahr'!$E16&gt;=Hilfstabelle!L$2),'Personalkosten 3. Jahr'!$M16/('Personalkosten 3. Jahr'!$E16-'Personalkosten 3. Jahr'!$D16+1),0),IF('Personalkosten 3. Jahr'!$C16&gt;0,'Personalkosten 3. Jahr'!$M16/12,0))</f>
        <v>0</v>
      </c>
      <c r="M70" s="64">
        <f>IF('Personalkosten 3. Jahr'!$D16&gt;0,IF('Personalkosten 3. Jahr'!$D16&lt;=Hilfstabelle!M$2=AND('Personalkosten 3. Jahr'!$E16&gt;=Hilfstabelle!M$2),'Personalkosten 3. Jahr'!$M16/('Personalkosten 3. Jahr'!$E16-'Personalkosten 3. Jahr'!$D16+1),0),IF('Personalkosten 3. Jahr'!$C16&gt;0,'Personalkosten 3. Jahr'!$M16/12,0))</f>
        <v>0</v>
      </c>
      <c r="N70" s="65">
        <f>SUM(B70:M70)</f>
        <v>0</v>
      </c>
      <c r="O70" s="37"/>
    </row>
    <row r="71" spans="1:15">
      <c r="A71" s="34">
        <v>3</v>
      </c>
      <c r="B71" s="64">
        <f>IF('Personalkosten 3. Jahr'!$D17&gt;0,IF('Personalkosten 3. Jahr'!$D17&lt;=Hilfstabelle!B$2=AND('Personalkosten 3. Jahr'!$E17&gt;=Hilfstabelle!B$2),'Personalkosten 3. Jahr'!$M17/('Personalkosten 3. Jahr'!$E17-'Personalkosten 3. Jahr'!$D17+1),0),IF('Personalkosten 3. Jahr'!$C17&gt;0,'Personalkosten 3. Jahr'!$M17/12,0))</f>
        <v>0</v>
      </c>
      <c r="C71" s="64">
        <f>IF('Personalkosten 3. Jahr'!$D17&gt;0,IF('Personalkosten 3. Jahr'!$D17&lt;=Hilfstabelle!C$2=AND('Personalkosten 3. Jahr'!$E17&gt;=Hilfstabelle!C$2),'Personalkosten 3. Jahr'!$M17/('Personalkosten 3. Jahr'!$E17-'Personalkosten 3. Jahr'!$D17+1),0),IF('Personalkosten 3. Jahr'!$C17&gt;0,'Personalkosten 3. Jahr'!$M17/12,0))</f>
        <v>0</v>
      </c>
      <c r="D71" s="64">
        <f>IF('Personalkosten 3. Jahr'!$D17&gt;0,IF('Personalkosten 3. Jahr'!$D17&lt;=Hilfstabelle!D$2=AND('Personalkosten 3. Jahr'!$E17&gt;=Hilfstabelle!D$2),'Personalkosten 3. Jahr'!$M17/('Personalkosten 3. Jahr'!$E17-'Personalkosten 3. Jahr'!$D17+1),0),IF('Personalkosten 3. Jahr'!$C17&gt;0,'Personalkosten 3. Jahr'!$M17/12,0))</f>
        <v>0</v>
      </c>
      <c r="E71" s="64">
        <f>IF('Personalkosten 3. Jahr'!$D17&gt;0,IF('Personalkosten 3. Jahr'!$D17&lt;=Hilfstabelle!E$2=AND('Personalkosten 3. Jahr'!$E17&gt;=Hilfstabelle!E$2),'Personalkosten 3. Jahr'!$M17/('Personalkosten 3. Jahr'!$E17-'Personalkosten 3. Jahr'!$D17+1),0),IF('Personalkosten 3. Jahr'!$C17&gt;0,'Personalkosten 3. Jahr'!$M17/12,0))</f>
        <v>0</v>
      </c>
      <c r="F71" s="64">
        <f>IF('Personalkosten 3. Jahr'!$D17&gt;0,IF('Personalkosten 3. Jahr'!$D17&lt;=Hilfstabelle!F$2=AND('Personalkosten 3. Jahr'!$E17&gt;=Hilfstabelle!F$2),'Personalkosten 3. Jahr'!$M17/('Personalkosten 3. Jahr'!$E17-'Personalkosten 3. Jahr'!$D17+1),0),IF('Personalkosten 3. Jahr'!$C17&gt;0,'Personalkosten 3. Jahr'!$M17/12,0))</f>
        <v>0</v>
      </c>
      <c r="G71" s="64">
        <f>IF('Personalkosten 3. Jahr'!$D17&gt;0,IF('Personalkosten 3. Jahr'!$D17&lt;=Hilfstabelle!G$2=AND('Personalkosten 3. Jahr'!$E17&gt;=Hilfstabelle!G$2),'Personalkosten 3. Jahr'!$M17/('Personalkosten 3. Jahr'!$E17-'Personalkosten 3. Jahr'!$D17+1),0),IF('Personalkosten 3. Jahr'!$C17&gt;0,'Personalkosten 3. Jahr'!$M17/12,0))</f>
        <v>0</v>
      </c>
      <c r="H71" s="64">
        <f>IF('Personalkosten 3. Jahr'!$D17&gt;0,IF('Personalkosten 3. Jahr'!$D17&lt;=Hilfstabelle!H$2=AND('Personalkosten 3. Jahr'!$E17&gt;=Hilfstabelle!H$2),'Personalkosten 3. Jahr'!$M17/('Personalkosten 3. Jahr'!$E17-'Personalkosten 3. Jahr'!$D17+1),0),IF('Personalkosten 3. Jahr'!$C17&gt;0,'Personalkosten 3. Jahr'!$M17/12,0))</f>
        <v>0</v>
      </c>
      <c r="I71" s="64">
        <f>IF('Personalkosten 3. Jahr'!$D17&gt;0,IF('Personalkosten 3. Jahr'!$D17&lt;=Hilfstabelle!I$2=AND('Personalkosten 3. Jahr'!$E17&gt;=Hilfstabelle!I$2),'Personalkosten 3. Jahr'!$M17/('Personalkosten 3. Jahr'!$E17-'Personalkosten 3. Jahr'!$D17+1),0),IF('Personalkosten 3. Jahr'!$C17&gt;0,'Personalkosten 3. Jahr'!$M17/12,0))</f>
        <v>0</v>
      </c>
      <c r="J71" s="64">
        <f>IF('Personalkosten 3. Jahr'!$D17&gt;0,IF('Personalkosten 3. Jahr'!$D17&lt;=Hilfstabelle!J$2=AND('Personalkosten 3. Jahr'!$E17&gt;=Hilfstabelle!J$2),'Personalkosten 3. Jahr'!$M17/('Personalkosten 3. Jahr'!$E17-'Personalkosten 3. Jahr'!$D17+1),0),IF('Personalkosten 3. Jahr'!$C17&gt;0,'Personalkosten 3. Jahr'!$M17/12,0))</f>
        <v>0</v>
      </c>
      <c r="K71" s="64">
        <f>IF('Personalkosten 3. Jahr'!$D17&gt;0,IF('Personalkosten 3. Jahr'!$D17&lt;=Hilfstabelle!K$2=AND('Personalkosten 3. Jahr'!$E17&gt;=Hilfstabelle!K$2),'Personalkosten 3. Jahr'!$M17/('Personalkosten 3. Jahr'!$E17-'Personalkosten 3. Jahr'!$D17+1),0),IF('Personalkosten 3. Jahr'!$C17&gt;0,'Personalkosten 3. Jahr'!$M17/12,0))</f>
        <v>0</v>
      </c>
      <c r="L71" s="64">
        <f>IF('Personalkosten 3. Jahr'!$D17&gt;0,IF('Personalkosten 3. Jahr'!$D17&lt;=Hilfstabelle!L$2=AND('Personalkosten 3. Jahr'!$E17&gt;=Hilfstabelle!L$2),'Personalkosten 3. Jahr'!$M17/('Personalkosten 3. Jahr'!$E17-'Personalkosten 3. Jahr'!$D17+1),0),IF('Personalkosten 3. Jahr'!$C17&gt;0,'Personalkosten 3. Jahr'!$M17/12,0))</f>
        <v>0</v>
      </c>
      <c r="M71" s="64">
        <f>IF('Personalkosten 3. Jahr'!$D17&gt;0,IF('Personalkosten 3. Jahr'!$D17&lt;=Hilfstabelle!M$2=AND('Personalkosten 3. Jahr'!$E17&gt;=Hilfstabelle!M$2),'Personalkosten 3. Jahr'!$M17/('Personalkosten 3. Jahr'!$E17-'Personalkosten 3. Jahr'!$D17+1),0),IF('Personalkosten 3. Jahr'!$C17&gt;0,'Personalkosten 3. Jahr'!$M17/12,0))</f>
        <v>0</v>
      </c>
      <c r="N71" s="65">
        <f>SUM(B71:M71)</f>
        <v>0</v>
      </c>
      <c r="O71" s="37"/>
    </row>
    <row r="72" spans="1:15">
      <c r="A72" s="34">
        <v>4</v>
      </c>
      <c r="B72" s="64">
        <f>IF('Personalkosten 3. Jahr'!$D18&gt;0,IF('Personalkosten 3. Jahr'!$D18&lt;=Hilfstabelle!B$2=AND('Personalkosten 3. Jahr'!$E18&gt;=Hilfstabelle!B$2),'Personalkosten 3. Jahr'!$M18/('Personalkosten 3. Jahr'!$E18-'Personalkosten 3. Jahr'!$D18+1),0),IF('Personalkosten 3. Jahr'!$C18&gt;0,'Personalkosten 3. Jahr'!$M18/12,0))</f>
        <v>0</v>
      </c>
      <c r="C72" s="64">
        <f>IF('Personalkosten 3. Jahr'!$D18&gt;0,IF('Personalkosten 3. Jahr'!$D18&lt;=Hilfstabelle!C$2=AND('Personalkosten 3. Jahr'!$E18&gt;=Hilfstabelle!C$2),'Personalkosten 3. Jahr'!$M18/('Personalkosten 3. Jahr'!$E18-'Personalkosten 3. Jahr'!$D18+1),0),IF('Personalkosten 3. Jahr'!$C18&gt;0,'Personalkosten 3. Jahr'!$M18/12,0))</f>
        <v>0</v>
      </c>
      <c r="D72" s="64">
        <f>IF('Personalkosten 3. Jahr'!$D18&gt;0,IF('Personalkosten 3. Jahr'!$D18&lt;=Hilfstabelle!D$2=AND('Personalkosten 3. Jahr'!$E18&gt;=Hilfstabelle!D$2),'Personalkosten 3. Jahr'!$M18/('Personalkosten 3. Jahr'!$E18-'Personalkosten 3. Jahr'!$D18+1),0),IF('Personalkosten 3. Jahr'!$C18&gt;0,'Personalkosten 3. Jahr'!$M18/12,0))</f>
        <v>0</v>
      </c>
      <c r="E72" s="64">
        <f>IF('Personalkosten 3. Jahr'!$D18&gt;0,IF('Personalkosten 3. Jahr'!$D18&lt;=Hilfstabelle!E$2=AND('Personalkosten 3. Jahr'!$E18&gt;=Hilfstabelle!E$2),'Personalkosten 3. Jahr'!$M18/('Personalkosten 3. Jahr'!$E18-'Personalkosten 3. Jahr'!$D18+1),0),IF('Personalkosten 3. Jahr'!$C18&gt;0,'Personalkosten 3. Jahr'!$M18/12,0))</f>
        <v>0</v>
      </c>
      <c r="F72" s="64">
        <f>IF('Personalkosten 3. Jahr'!$D18&gt;0,IF('Personalkosten 3. Jahr'!$D18&lt;=Hilfstabelle!F$2=AND('Personalkosten 3. Jahr'!$E18&gt;=Hilfstabelle!F$2),'Personalkosten 3. Jahr'!$M18/('Personalkosten 3. Jahr'!$E18-'Personalkosten 3. Jahr'!$D18+1),0),IF('Personalkosten 3. Jahr'!$C18&gt;0,'Personalkosten 3. Jahr'!$M18/12,0))</f>
        <v>0</v>
      </c>
      <c r="G72" s="64">
        <f>IF('Personalkosten 3. Jahr'!$D18&gt;0,IF('Personalkosten 3. Jahr'!$D18&lt;=Hilfstabelle!G$2=AND('Personalkosten 3. Jahr'!$E18&gt;=Hilfstabelle!G$2),'Personalkosten 3. Jahr'!$M18/('Personalkosten 3. Jahr'!$E18-'Personalkosten 3. Jahr'!$D18+1),0),IF('Personalkosten 3. Jahr'!$C18&gt;0,'Personalkosten 3. Jahr'!$M18/12,0))</f>
        <v>0</v>
      </c>
      <c r="H72" s="64">
        <f>IF('Personalkosten 3. Jahr'!$D18&gt;0,IF('Personalkosten 3. Jahr'!$D18&lt;=Hilfstabelle!H$2=AND('Personalkosten 3. Jahr'!$E18&gt;=Hilfstabelle!H$2),'Personalkosten 3. Jahr'!$M18/('Personalkosten 3. Jahr'!$E18-'Personalkosten 3. Jahr'!$D18+1),0),IF('Personalkosten 3. Jahr'!$C18&gt;0,'Personalkosten 3. Jahr'!$M18/12,0))</f>
        <v>0</v>
      </c>
      <c r="I72" s="64">
        <f>IF('Personalkosten 3. Jahr'!$D18&gt;0,IF('Personalkosten 3. Jahr'!$D18&lt;=Hilfstabelle!I$2=AND('Personalkosten 3. Jahr'!$E18&gt;=Hilfstabelle!I$2),'Personalkosten 3. Jahr'!$M18/('Personalkosten 3. Jahr'!$E18-'Personalkosten 3. Jahr'!$D18+1),0),IF('Personalkosten 3. Jahr'!$C18&gt;0,'Personalkosten 3. Jahr'!$M18/12,0))</f>
        <v>0</v>
      </c>
      <c r="J72" s="64">
        <f>IF('Personalkosten 3. Jahr'!$D18&gt;0,IF('Personalkosten 3. Jahr'!$D18&lt;=Hilfstabelle!J$2=AND('Personalkosten 3. Jahr'!$E18&gt;=Hilfstabelle!J$2),'Personalkosten 3. Jahr'!$M18/('Personalkosten 3. Jahr'!$E18-'Personalkosten 3. Jahr'!$D18+1),0),IF('Personalkosten 3. Jahr'!$C18&gt;0,'Personalkosten 3. Jahr'!$M18/12,0))</f>
        <v>0</v>
      </c>
      <c r="K72" s="64">
        <f>IF('Personalkosten 3. Jahr'!$D18&gt;0,IF('Personalkosten 3. Jahr'!$D18&lt;=Hilfstabelle!K$2=AND('Personalkosten 3. Jahr'!$E18&gt;=Hilfstabelle!K$2),'Personalkosten 3. Jahr'!$M18/('Personalkosten 3. Jahr'!$E18-'Personalkosten 3. Jahr'!$D18+1),0),IF('Personalkosten 3. Jahr'!$C18&gt;0,'Personalkosten 3. Jahr'!$M18/12,0))</f>
        <v>0</v>
      </c>
      <c r="L72" s="64">
        <f>IF('Personalkosten 3. Jahr'!$D18&gt;0,IF('Personalkosten 3. Jahr'!$D18&lt;=Hilfstabelle!L$2=AND('Personalkosten 3. Jahr'!$E18&gt;=Hilfstabelle!L$2),'Personalkosten 3. Jahr'!$M18/('Personalkosten 3. Jahr'!$E18-'Personalkosten 3. Jahr'!$D18+1),0),IF('Personalkosten 3. Jahr'!$C18&gt;0,'Personalkosten 3. Jahr'!$M18/12,0))</f>
        <v>0</v>
      </c>
      <c r="M72" s="64">
        <f>IF('Personalkosten 3. Jahr'!$D18&gt;0,IF('Personalkosten 3. Jahr'!$D18&lt;=Hilfstabelle!M$2=AND('Personalkosten 3. Jahr'!$E18&gt;=Hilfstabelle!M$2),'Personalkosten 3. Jahr'!$M18/('Personalkosten 3. Jahr'!$E18-'Personalkosten 3. Jahr'!$D18+1),0),IF('Personalkosten 3. Jahr'!$C18&gt;0,'Personalkosten 3. Jahr'!$M18/12,0))</f>
        <v>0</v>
      </c>
      <c r="N72" s="65">
        <f>SUM(B72:M72)</f>
        <v>0</v>
      </c>
      <c r="O72" s="37"/>
    </row>
    <row r="73" spans="1:15">
      <c r="A73" s="34">
        <v>5</v>
      </c>
      <c r="B73" s="64">
        <f>IF('Personalkosten 3. Jahr'!$D19&gt;0,IF('Personalkosten 3. Jahr'!$D19&lt;=Hilfstabelle!B$2=AND('Personalkosten 3. Jahr'!$E19&gt;=Hilfstabelle!B$2),'Personalkosten 3. Jahr'!$M19/('Personalkosten 3. Jahr'!$E19-'Personalkosten 3. Jahr'!$D19+1),0),IF('Personalkosten 3. Jahr'!$C19&gt;0,'Personalkosten 3. Jahr'!$M19/12,0))</f>
        <v>0</v>
      </c>
      <c r="C73" s="64">
        <f>IF('Personalkosten 3. Jahr'!$D19&gt;0,IF('Personalkosten 3. Jahr'!$D19&lt;=Hilfstabelle!C$2=AND('Personalkosten 3. Jahr'!$E19&gt;=Hilfstabelle!C$2),'Personalkosten 3. Jahr'!$M19/('Personalkosten 3. Jahr'!$E19-'Personalkosten 3. Jahr'!$D19+1),0),IF('Personalkosten 3. Jahr'!$C19&gt;0,'Personalkosten 3. Jahr'!$M19/12,0))</f>
        <v>0</v>
      </c>
      <c r="D73" s="64">
        <f>IF('Personalkosten 3. Jahr'!$D19&gt;0,IF('Personalkosten 3. Jahr'!$D19&lt;=Hilfstabelle!D$2=AND('Personalkosten 3. Jahr'!$E19&gt;=Hilfstabelle!D$2),'Personalkosten 3. Jahr'!$M19/('Personalkosten 3. Jahr'!$E19-'Personalkosten 3. Jahr'!$D19+1),0),IF('Personalkosten 3. Jahr'!$C19&gt;0,'Personalkosten 3. Jahr'!$M19/12,0))</f>
        <v>0</v>
      </c>
      <c r="E73" s="64">
        <f>IF('Personalkosten 3. Jahr'!$D19&gt;0,IF('Personalkosten 3. Jahr'!$D19&lt;=Hilfstabelle!E$2=AND('Personalkosten 3. Jahr'!$E19&gt;=Hilfstabelle!E$2),'Personalkosten 3. Jahr'!$M19/('Personalkosten 3. Jahr'!$E19-'Personalkosten 3. Jahr'!$D19+1),0),IF('Personalkosten 3. Jahr'!$C19&gt;0,'Personalkosten 3. Jahr'!$M19/12,0))</f>
        <v>0</v>
      </c>
      <c r="F73" s="64">
        <f>IF('Personalkosten 3. Jahr'!$D19&gt;0,IF('Personalkosten 3. Jahr'!$D19&lt;=Hilfstabelle!F$2=AND('Personalkosten 3. Jahr'!$E19&gt;=Hilfstabelle!F$2),'Personalkosten 3. Jahr'!$M19/('Personalkosten 3. Jahr'!$E19-'Personalkosten 3. Jahr'!$D19+1),0),IF('Personalkosten 3. Jahr'!$C19&gt;0,'Personalkosten 3. Jahr'!$M19/12,0))</f>
        <v>0</v>
      </c>
      <c r="G73" s="64">
        <f>IF('Personalkosten 3. Jahr'!$D19&gt;0,IF('Personalkosten 3. Jahr'!$D19&lt;=Hilfstabelle!G$2=AND('Personalkosten 3. Jahr'!$E19&gt;=Hilfstabelle!G$2),'Personalkosten 3. Jahr'!$M19/('Personalkosten 3. Jahr'!$E19-'Personalkosten 3. Jahr'!$D19+1),0),IF('Personalkosten 3. Jahr'!$C19&gt;0,'Personalkosten 3. Jahr'!$M19/12,0))</f>
        <v>0</v>
      </c>
      <c r="H73" s="64">
        <f>IF('Personalkosten 3. Jahr'!$D19&gt;0,IF('Personalkosten 3. Jahr'!$D19&lt;=Hilfstabelle!H$2=AND('Personalkosten 3. Jahr'!$E19&gt;=Hilfstabelle!H$2),'Personalkosten 3. Jahr'!$M19/('Personalkosten 3. Jahr'!$E19-'Personalkosten 3. Jahr'!$D19+1),0),IF('Personalkosten 3. Jahr'!$C19&gt;0,'Personalkosten 3. Jahr'!$M19/12,0))</f>
        <v>0</v>
      </c>
      <c r="I73" s="64">
        <f>IF('Personalkosten 3. Jahr'!$D19&gt;0,IF('Personalkosten 3. Jahr'!$D19&lt;=Hilfstabelle!I$2=AND('Personalkosten 3. Jahr'!$E19&gt;=Hilfstabelle!I$2),'Personalkosten 3. Jahr'!$M19/('Personalkosten 3. Jahr'!$E19-'Personalkosten 3. Jahr'!$D19+1),0),IF('Personalkosten 3. Jahr'!$C19&gt;0,'Personalkosten 3. Jahr'!$M19/12,0))</f>
        <v>0</v>
      </c>
      <c r="J73" s="64">
        <f>IF('Personalkosten 3. Jahr'!$D19&gt;0,IF('Personalkosten 3. Jahr'!$D19&lt;=Hilfstabelle!J$2=AND('Personalkosten 3. Jahr'!$E19&gt;=Hilfstabelle!J$2),'Personalkosten 3. Jahr'!$M19/('Personalkosten 3. Jahr'!$E19-'Personalkosten 3. Jahr'!$D19+1),0),IF('Personalkosten 3. Jahr'!$C19&gt;0,'Personalkosten 3. Jahr'!$M19/12,0))</f>
        <v>0</v>
      </c>
      <c r="K73" s="64">
        <f>IF('Personalkosten 3. Jahr'!$D19&gt;0,IF('Personalkosten 3. Jahr'!$D19&lt;=Hilfstabelle!K$2=AND('Personalkosten 3. Jahr'!$E19&gt;=Hilfstabelle!K$2),'Personalkosten 3. Jahr'!$M19/('Personalkosten 3. Jahr'!$E19-'Personalkosten 3. Jahr'!$D19+1),0),IF('Personalkosten 3. Jahr'!$C19&gt;0,'Personalkosten 3. Jahr'!$M19/12,0))</f>
        <v>0</v>
      </c>
      <c r="L73" s="64">
        <f>IF('Personalkosten 3. Jahr'!$D19&gt;0,IF('Personalkosten 3. Jahr'!$D19&lt;=Hilfstabelle!L$2=AND('Personalkosten 3. Jahr'!$E19&gt;=Hilfstabelle!L$2),'Personalkosten 3. Jahr'!$M19/('Personalkosten 3. Jahr'!$E19-'Personalkosten 3. Jahr'!$D19+1),0),IF('Personalkosten 3. Jahr'!$C19&gt;0,'Personalkosten 3. Jahr'!$M19/12,0))</f>
        <v>0</v>
      </c>
      <c r="M73" s="64">
        <f>IF('Personalkosten 3. Jahr'!$D19&gt;0,IF('Personalkosten 3. Jahr'!$D19&lt;=Hilfstabelle!M$2=AND('Personalkosten 3. Jahr'!$E19&gt;=Hilfstabelle!M$2),'Personalkosten 3. Jahr'!$M19/('Personalkosten 3. Jahr'!$E19-'Personalkosten 3. Jahr'!$D19+1),0),IF('Personalkosten 3. Jahr'!$C19&gt;0,'Personalkosten 3. Jahr'!$M19/12,0))</f>
        <v>0</v>
      </c>
      <c r="N73" s="65">
        <f>SUM(B73:M73)</f>
        <v>0</v>
      </c>
      <c r="O73" s="37"/>
    </row>
    <row r="74" spans="1:15">
      <c r="A74" s="34">
        <v>6</v>
      </c>
      <c r="B74" s="64">
        <f>IF('Personalkosten 3. Jahr'!$D20&gt;0,IF('Personalkosten 3. Jahr'!$D20&lt;=Hilfstabelle!B$2=AND('Personalkosten 3. Jahr'!$E20&gt;=Hilfstabelle!B$2),'Personalkosten 3. Jahr'!$M20/('Personalkosten 3. Jahr'!$E20-'Personalkosten 3. Jahr'!$D20+1),0),IF('Personalkosten 3. Jahr'!$C20&gt;0,'Personalkosten 3. Jahr'!$M20/12,0))</f>
        <v>0</v>
      </c>
      <c r="C74" s="64">
        <f>IF('Personalkosten 3. Jahr'!$D20&gt;0,IF('Personalkosten 3. Jahr'!$D20&lt;=Hilfstabelle!C$2=AND('Personalkosten 3. Jahr'!$E20&gt;=Hilfstabelle!C$2),'Personalkosten 3. Jahr'!$M20/('Personalkosten 3. Jahr'!$E20-'Personalkosten 3. Jahr'!$D20+1),0),IF('Personalkosten 3. Jahr'!$C20&gt;0,'Personalkosten 3. Jahr'!$M20/12,0))</f>
        <v>0</v>
      </c>
      <c r="D74" s="64">
        <f>IF('Personalkosten 3. Jahr'!$D20&gt;0,IF('Personalkosten 3. Jahr'!$D20&lt;=Hilfstabelle!D$2=AND('Personalkosten 3. Jahr'!$E20&gt;=Hilfstabelle!D$2),'Personalkosten 3. Jahr'!$M20/('Personalkosten 3. Jahr'!$E20-'Personalkosten 3. Jahr'!$D20+1),0),IF('Personalkosten 3. Jahr'!$C20&gt;0,'Personalkosten 3. Jahr'!$M20/12,0))</f>
        <v>0</v>
      </c>
      <c r="E74" s="64">
        <f>IF('Personalkosten 3. Jahr'!$D20&gt;0,IF('Personalkosten 3. Jahr'!$D20&lt;=Hilfstabelle!E$2=AND('Personalkosten 3. Jahr'!$E20&gt;=Hilfstabelle!E$2),'Personalkosten 3. Jahr'!$M20/('Personalkosten 3. Jahr'!$E20-'Personalkosten 3. Jahr'!$D20+1),0),IF('Personalkosten 3. Jahr'!$C20&gt;0,'Personalkosten 3. Jahr'!$M20/12,0))</f>
        <v>0</v>
      </c>
      <c r="F74" s="64">
        <f>IF('Personalkosten 3. Jahr'!$D20&gt;0,IF('Personalkosten 3. Jahr'!$D20&lt;=Hilfstabelle!F$2=AND('Personalkosten 3. Jahr'!$E20&gt;=Hilfstabelle!F$2),'Personalkosten 3. Jahr'!$M20/('Personalkosten 3. Jahr'!$E20-'Personalkosten 3. Jahr'!$D20+1),0),IF('Personalkosten 3. Jahr'!$C20&gt;0,'Personalkosten 3. Jahr'!$M20/12,0))</f>
        <v>0</v>
      </c>
      <c r="G74" s="64">
        <f>IF('Personalkosten 3. Jahr'!$D20&gt;0,IF('Personalkosten 3. Jahr'!$D20&lt;=Hilfstabelle!G$2=AND('Personalkosten 3. Jahr'!$E20&gt;=Hilfstabelle!G$2),'Personalkosten 3. Jahr'!$M20/('Personalkosten 3. Jahr'!$E20-'Personalkosten 3. Jahr'!$D20+1),0),IF('Personalkosten 3. Jahr'!$C20&gt;0,'Personalkosten 3. Jahr'!$M20/12,0))</f>
        <v>0</v>
      </c>
      <c r="H74" s="64">
        <f>IF('Personalkosten 3. Jahr'!$D20&gt;0,IF('Personalkosten 3. Jahr'!$D20&lt;=Hilfstabelle!H$2=AND('Personalkosten 3. Jahr'!$E20&gt;=Hilfstabelle!H$2),'Personalkosten 3. Jahr'!$M20/('Personalkosten 3. Jahr'!$E20-'Personalkosten 3. Jahr'!$D20+1),0),IF('Personalkosten 3. Jahr'!$C20&gt;0,'Personalkosten 3. Jahr'!$M20/12,0))</f>
        <v>0</v>
      </c>
      <c r="I74" s="64">
        <f>IF('Personalkosten 3. Jahr'!$D20&gt;0,IF('Personalkosten 3. Jahr'!$D20&lt;=Hilfstabelle!I$2=AND('Personalkosten 3. Jahr'!$E20&gt;=Hilfstabelle!I$2),'Personalkosten 3. Jahr'!$M20/('Personalkosten 3. Jahr'!$E20-'Personalkosten 3. Jahr'!$D20+1),0),IF('Personalkosten 3. Jahr'!$C20&gt;0,'Personalkosten 3. Jahr'!$M20/12,0))</f>
        <v>0</v>
      </c>
      <c r="J74" s="64">
        <f>IF('Personalkosten 3. Jahr'!$D20&gt;0,IF('Personalkosten 3. Jahr'!$D20&lt;=Hilfstabelle!J$2=AND('Personalkosten 3. Jahr'!$E20&gt;=Hilfstabelle!J$2),'Personalkosten 3. Jahr'!$M20/('Personalkosten 3. Jahr'!$E20-'Personalkosten 3. Jahr'!$D20+1),0),IF('Personalkosten 3. Jahr'!$C20&gt;0,'Personalkosten 3. Jahr'!$M20/12,0))</f>
        <v>0</v>
      </c>
      <c r="K74" s="64">
        <f>IF('Personalkosten 3. Jahr'!$D20&gt;0,IF('Personalkosten 3. Jahr'!$D20&lt;=Hilfstabelle!K$2=AND('Personalkosten 3. Jahr'!$E20&gt;=Hilfstabelle!K$2),'Personalkosten 3. Jahr'!$M20/('Personalkosten 3. Jahr'!$E20-'Personalkosten 3. Jahr'!$D20+1),0),IF('Personalkosten 3. Jahr'!$C20&gt;0,'Personalkosten 3. Jahr'!$M20/12,0))</f>
        <v>0</v>
      </c>
      <c r="L74" s="64">
        <f>IF('Personalkosten 3. Jahr'!$D20&gt;0,IF('Personalkosten 3. Jahr'!$D20&lt;=Hilfstabelle!L$2=AND('Personalkosten 3. Jahr'!$E20&gt;=Hilfstabelle!L$2),'Personalkosten 3. Jahr'!$M20/('Personalkosten 3. Jahr'!$E20-'Personalkosten 3. Jahr'!$D20+1),0),IF('Personalkosten 3. Jahr'!$C20&gt;0,'Personalkosten 3. Jahr'!$M20/12,0))</f>
        <v>0</v>
      </c>
      <c r="M74" s="64">
        <f>IF('Personalkosten 3. Jahr'!$D20&gt;0,IF('Personalkosten 3. Jahr'!$D20&lt;=Hilfstabelle!M$2=AND('Personalkosten 3. Jahr'!$E20&gt;=Hilfstabelle!M$2),'Personalkosten 3. Jahr'!$M20/('Personalkosten 3. Jahr'!$E20-'Personalkosten 3. Jahr'!$D20+1),0),IF('Personalkosten 3. Jahr'!$C20&gt;0,'Personalkosten 3. Jahr'!$M20/12,0))</f>
        <v>0</v>
      </c>
      <c r="N74" s="65">
        <f t="shared" ref="N74:N85" si="8">SUM(B74:M74)</f>
        <v>0</v>
      </c>
      <c r="O74" s="37"/>
    </row>
    <row r="75" spans="1:15">
      <c r="A75" s="34">
        <v>7</v>
      </c>
      <c r="B75" s="64">
        <f>IF('Personalkosten 3. Jahr'!$D21&gt;0,IF('Personalkosten 3. Jahr'!$D21&lt;=Hilfstabelle!B$2=AND('Personalkosten 3. Jahr'!$E21&gt;=Hilfstabelle!B$2),'Personalkosten 3. Jahr'!$M21/('Personalkosten 3. Jahr'!$E21-'Personalkosten 3. Jahr'!$D21+1),0),IF('Personalkosten 3. Jahr'!$C21&gt;0,'Personalkosten 3. Jahr'!$M21/12,0))</f>
        <v>0</v>
      </c>
      <c r="C75" s="64">
        <f>IF('Personalkosten 3. Jahr'!$D21&gt;0,IF('Personalkosten 3. Jahr'!$D21&lt;=Hilfstabelle!C$2=AND('Personalkosten 3. Jahr'!$E21&gt;=Hilfstabelle!C$2),'Personalkosten 3. Jahr'!$M21/('Personalkosten 3. Jahr'!$E21-'Personalkosten 3. Jahr'!$D21+1),0),IF('Personalkosten 3. Jahr'!$C21&gt;0,'Personalkosten 3. Jahr'!$M21/12,0))</f>
        <v>0</v>
      </c>
      <c r="D75" s="64">
        <f>IF('Personalkosten 3. Jahr'!$D21&gt;0,IF('Personalkosten 3. Jahr'!$D21&lt;=Hilfstabelle!D$2=AND('Personalkosten 3. Jahr'!$E21&gt;=Hilfstabelle!D$2),'Personalkosten 3. Jahr'!$M21/('Personalkosten 3. Jahr'!$E21-'Personalkosten 3. Jahr'!$D21+1),0),IF('Personalkosten 3. Jahr'!$C21&gt;0,'Personalkosten 3. Jahr'!$M21/12,0))</f>
        <v>0</v>
      </c>
      <c r="E75" s="64">
        <f>IF('Personalkosten 3. Jahr'!$D21&gt;0,IF('Personalkosten 3. Jahr'!$D21&lt;=Hilfstabelle!E$2=AND('Personalkosten 3. Jahr'!$E21&gt;=Hilfstabelle!E$2),'Personalkosten 3. Jahr'!$M21/('Personalkosten 3. Jahr'!$E21-'Personalkosten 3. Jahr'!$D21+1),0),IF('Personalkosten 3. Jahr'!$C21&gt;0,'Personalkosten 3. Jahr'!$M21/12,0))</f>
        <v>0</v>
      </c>
      <c r="F75" s="64">
        <f>IF('Personalkosten 3. Jahr'!$D21&gt;0,IF('Personalkosten 3. Jahr'!$D21&lt;=Hilfstabelle!F$2=AND('Personalkosten 3. Jahr'!$E21&gt;=Hilfstabelle!F$2),'Personalkosten 3. Jahr'!$M21/('Personalkosten 3. Jahr'!$E21-'Personalkosten 3. Jahr'!$D21+1),0),IF('Personalkosten 3. Jahr'!$C21&gt;0,'Personalkosten 3. Jahr'!$M21/12,0))</f>
        <v>0</v>
      </c>
      <c r="G75" s="64">
        <f>IF('Personalkosten 3. Jahr'!$D21&gt;0,IF('Personalkosten 3. Jahr'!$D21&lt;=Hilfstabelle!G$2=AND('Personalkosten 3. Jahr'!$E21&gt;=Hilfstabelle!G$2),'Personalkosten 3. Jahr'!$M21/('Personalkosten 3. Jahr'!$E21-'Personalkosten 3. Jahr'!$D21+1),0),IF('Personalkosten 3. Jahr'!$C21&gt;0,'Personalkosten 3. Jahr'!$M21/12,0))</f>
        <v>0</v>
      </c>
      <c r="H75" s="64">
        <f>IF('Personalkosten 3. Jahr'!$D21&gt;0,IF('Personalkosten 3. Jahr'!$D21&lt;=Hilfstabelle!H$2=AND('Personalkosten 3. Jahr'!$E21&gt;=Hilfstabelle!H$2),'Personalkosten 3. Jahr'!$M21/('Personalkosten 3. Jahr'!$E21-'Personalkosten 3. Jahr'!$D21+1),0),IF('Personalkosten 3. Jahr'!$C21&gt;0,'Personalkosten 3. Jahr'!$M21/12,0))</f>
        <v>0</v>
      </c>
      <c r="I75" s="64">
        <f>IF('Personalkosten 3. Jahr'!$D21&gt;0,IF('Personalkosten 3. Jahr'!$D21&lt;=Hilfstabelle!I$2=AND('Personalkosten 3. Jahr'!$E21&gt;=Hilfstabelle!I$2),'Personalkosten 3. Jahr'!$M21/('Personalkosten 3. Jahr'!$E21-'Personalkosten 3. Jahr'!$D21+1),0),IF('Personalkosten 3. Jahr'!$C21&gt;0,'Personalkosten 3. Jahr'!$M21/12,0))</f>
        <v>0</v>
      </c>
      <c r="J75" s="64">
        <f>IF('Personalkosten 3. Jahr'!$D21&gt;0,IF('Personalkosten 3. Jahr'!$D21&lt;=Hilfstabelle!J$2=AND('Personalkosten 3. Jahr'!$E21&gt;=Hilfstabelle!J$2),'Personalkosten 3. Jahr'!$M21/('Personalkosten 3. Jahr'!$E21-'Personalkosten 3. Jahr'!$D21+1),0),IF('Personalkosten 3. Jahr'!$C21&gt;0,'Personalkosten 3. Jahr'!$M21/12,0))</f>
        <v>0</v>
      </c>
      <c r="K75" s="64">
        <f>IF('Personalkosten 3. Jahr'!$D21&gt;0,IF('Personalkosten 3. Jahr'!$D21&lt;=Hilfstabelle!K$2=AND('Personalkosten 3. Jahr'!$E21&gt;=Hilfstabelle!K$2),'Personalkosten 3. Jahr'!$M21/('Personalkosten 3. Jahr'!$E21-'Personalkosten 3. Jahr'!$D21+1),0),IF('Personalkosten 3. Jahr'!$C21&gt;0,'Personalkosten 3. Jahr'!$M21/12,0))</f>
        <v>0</v>
      </c>
      <c r="L75" s="64">
        <f>IF('Personalkosten 3. Jahr'!$D21&gt;0,IF('Personalkosten 3. Jahr'!$D21&lt;=Hilfstabelle!L$2=AND('Personalkosten 3. Jahr'!$E21&gt;=Hilfstabelle!L$2),'Personalkosten 3. Jahr'!$M21/('Personalkosten 3. Jahr'!$E21-'Personalkosten 3. Jahr'!$D21+1),0),IF('Personalkosten 3. Jahr'!$C21&gt;0,'Personalkosten 3. Jahr'!$M21/12,0))</f>
        <v>0</v>
      </c>
      <c r="M75" s="64">
        <f>IF('Personalkosten 3. Jahr'!$D21&gt;0,IF('Personalkosten 3. Jahr'!$D21&lt;=Hilfstabelle!M$2=AND('Personalkosten 3. Jahr'!$E21&gt;=Hilfstabelle!M$2),'Personalkosten 3. Jahr'!$M21/('Personalkosten 3. Jahr'!$E21-'Personalkosten 3. Jahr'!$D21+1),0),IF('Personalkosten 3. Jahr'!$C21&gt;0,'Personalkosten 3. Jahr'!$M21/12,0))</f>
        <v>0</v>
      </c>
      <c r="N75" s="65">
        <f t="shared" si="8"/>
        <v>0</v>
      </c>
      <c r="O75" s="37"/>
    </row>
    <row r="76" spans="1:15">
      <c r="A76" s="34">
        <v>8</v>
      </c>
      <c r="B76" s="64">
        <f>IF('Personalkosten 3. Jahr'!$D22&gt;0,IF('Personalkosten 3. Jahr'!$D22&lt;=Hilfstabelle!B$2=AND('Personalkosten 3. Jahr'!$E22&gt;=Hilfstabelle!B$2),'Personalkosten 3. Jahr'!$M22/('Personalkosten 3. Jahr'!$E22-'Personalkosten 3. Jahr'!$D22+1),0),IF('Personalkosten 3. Jahr'!$C22&gt;0,'Personalkosten 3. Jahr'!$M22/12,0))</f>
        <v>0</v>
      </c>
      <c r="C76" s="64">
        <f>IF('Personalkosten 3. Jahr'!$D22&gt;0,IF('Personalkosten 3. Jahr'!$D22&lt;=Hilfstabelle!C$2=AND('Personalkosten 3. Jahr'!$E22&gt;=Hilfstabelle!C$2),'Personalkosten 3. Jahr'!$M22/('Personalkosten 3. Jahr'!$E22-'Personalkosten 3. Jahr'!$D22+1),0),IF('Personalkosten 3. Jahr'!$C22&gt;0,'Personalkosten 3. Jahr'!$M22/12,0))</f>
        <v>0</v>
      </c>
      <c r="D76" s="64">
        <f>IF('Personalkosten 3. Jahr'!$D22&gt;0,IF('Personalkosten 3. Jahr'!$D22&lt;=Hilfstabelle!D$2=AND('Personalkosten 3. Jahr'!$E22&gt;=Hilfstabelle!D$2),'Personalkosten 3. Jahr'!$M22/('Personalkosten 3. Jahr'!$E22-'Personalkosten 3. Jahr'!$D22+1),0),IF('Personalkosten 3. Jahr'!$C22&gt;0,'Personalkosten 3. Jahr'!$M22/12,0))</f>
        <v>0</v>
      </c>
      <c r="E76" s="64">
        <f>IF('Personalkosten 3. Jahr'!$D22&gt;0,IF('Personalkosten 3. Jahr'!$D22&lt;=Hilfstabelle!E$2=AND('Personalkosten 3. Jahr'!$E22&gt;=Hilfstabelle!E$2),'Personalkosten 3. Jahr'!$M22/('Personalkosten 3. Jahr'!$E22-'Personalkosten 3. Jahr'!$D22+1),0),IF('Personalkosten 3. Jahr'!$C22&gt;0,'Personalkosten 3. Jahr'!$M22/12,0))</f>
        <v>0</v>
      </c>
      <c r="F76" s="64">
        <f>IF('Personalkosten 3. Jahr'!$D22&gt;0,IF('Personalkosten 3. Jahr'!$D22&lt;=Hilfstabelle!F$2=AND('Personalkosten 3. Jahr'!$E22&gt;=Hilfstabelle!F$2),'Personalkosten 3. Jahr'!$M22/('Personalkosten 3. Jahr'!$E22-'Personalkosten 3. Jahr'!$D22+1),0),IF('Personalkosten 3. Jahr'!$C22&gt;0,'Personalkosten 3. Jahr'!$M22/12,0))</f>
        <v>0</v>
      </c>
      <c r="G76" s="64">
        <f>IF('Personalkosten 3. Jahr'!$D22&gt;0,IF('Personalkosten 3. Jahr'!$D22&lt;=Hilfstabelle!G$2=AND('Personalkosten 3. Jahr'!$E22&gt;=Hilfstabelle!G$2),'Personalkosten 3. Jahr'!$M22/('Personalkosten 3. Jahr'!$E22-'Personalkosten 3. Jahr'!$D22+1),0),IF('Personalkosten 3. Jahr'!$C22&gt;0,'Personalkosten 3. Jahr'!$M22/12,0))</f>
        <v>0</v>
      </c>
      <c r="H76" s="64">
        <f>IF('Personalkosten 3. Jahr'!$D22&gt;0,IF('Personalkosten 3. Jahr'!$D22&lt;=Hilfstabelle!H$2=AND('Personalkosten 3. Jahr'!$E22&gt;=Hilfstabelle!H$2),'Personalkosten 3. Jahr'!$M22/('Personalkosten 3. Jahr'!$E22-'Personalkosten 3. Jahr'!$D22+1),0),IF('Personalkosten 3. Jahr'!$C22&gt;0,'Personalkosten 3. Jahr'!$M22/12,0))</f>
        <v>0</v>
      </c>
      <c r="I76" s="64">
        <f>IF('Personalkosten 3. Jahr'!$D22&gt;0,IF('Personalkosten 3. Jahr'!$D22&lt;=Hilfstabelle!I$2=AND('Personalkosten 3. Jahr'!$E22&gt;=Hilfstabelle!I$2),'Personalkosten 3. Jahr'!$M22/('Personalkosten 3. Jahr'!$E22-'Personalkosten 3. Jahr'!$D22+1),0),IF('Personalkosten 3. Jahr'!$C22&gt;0,'Personalkosten 3. Jahr'!$M22/12,0))</f>
        <v>0</v>
      </c>
      <c r="J76" s="64">
        <f>IF('Personalkosten 3. Jahr'!$D22&gt;0,IF('Personalkosten 3. Jahr'!$D22&lt;=Hilfstabelle!J$2=AND('Personalkosten 3. Jahr'!$E22&gt;=Hilfstabelle!J$2),'Personalkosten 3. Jahr'!$M22/('Personalkosten 3. Jahr'!$E22-'Personalkosten 3. Jahr'!$D22+1),0),IF('Personalkosten 3. Jahr'!$C22&gt;0,'Personalkosten 3. Jahr'!$M22/12,0))</f>
        <v>0</v>
      </c>
      <c r="K76" s="64">
        <f>IF('Personalkosten 3. Jahr'!$D22&gt;0,IF('Personalkosten 3. Jahr'!$D22&lt;=Hilfstabelle!K$2=AND('Personalkosten 3. Jahr'!$E22&gt;=Hilfstabelle!K$2),'Personalkosten 3. Jahr'!$M22/('Personalkosten 3. Jahr'!$E22-'Personalkosten 3. Jahr'!$D22+1),0),IF('Personalkosten 3. Jahr'!$C22&gt;0,'Personalkosten 3. Jahr'!$M22/12,0))</f>
        <v>0</v>
      </c>
      <c r="L76" s="64">
        <f>IF('Personalkosten 3. Jahr'!$D22&gt;0,IF('Personalkosten 3. Jahr'!$D22&lt;=Hilfstabelle!L$2=AND('Personalkosten 3. Jahr'!$E22&gt;=Hilfstabelle!L$2),'Personalkosten 3. Jahr'!$M22/('Personalkosten 3. Jahr'!$E22-'Personalkosten 3. Jahr'!$D22+1),0),IF('Personalkosten 3. Jahr'!$C22&gt;0,'Personalkosten 3. Jahr'!$M22/12,0))</f>
        <v>0</v>
      </c>
      <c r="M76" s="64">
        <f>IF('Personalkosten 3. Jahr'!$D22&gt;0,IF('Personalkosten 3. Jahr'!$D22&lt;=Hilfstabelle!M$2=AND('Personalkosten 3. Jahr'!$E22&gt;=Hilfstabelle!M$2),'Personalkosten 3. Jahr'!$M22/('Personalkosten 3. Jahr'!$E22-'Personalkosten 3. Jahr'!$D22+1),0),IF('Personalkosten 3. Jahr'!$C22&gt;0,'Personalkosten 3. Jahr'!$M22/12,0))</f>
        <v>0</v>
      </c>
      <c r="N76" s="65">
        <f t="shared" si="8"/>
        <v>0</v>
      </c>
      <c r="O76" s="37"/>
    </row>
    <row r="77" spans="1:15">
      <c r="A77" s="34">
        <v>9</v>
      </c>
      <c r="B77" s="64">
        <f>IF('Personalkosten 3. Jahr'!$D23&gt;0,IF('Personalkosten 3. Jahr'!$D23&lt;=Hilfstabelle!B$2=AND('Personalkosten 3. Jahr'!$E23&gt;=Hilfstabelle!B$2),'Personalkosten 3. Jahr'!$M23/('Personalkosten 3. Jahr'!$E23-'Personalkosten 3. Jahr'!$D23+1),0),IF('Personalkosten 3. Jahr'!$C23&gt;0,'Personalkosten 3. Jahr'!$M23/12,0))</f>
        <v>0</v>
      </c>
      <c r="C77" s="64">
        <f>IF('Personalkosten 3. Jahr'!$D23&gt;0,IF('Personalkosten 3. Jahr'!$D23&lt;=Hilfstabelle!C$2=AND('Personalkosten 3. Jahr'!$E23&gt;=Hilfstabelle!C$2),'Personalkosten 3. Jahr'!$M23/('Personalkosten 3. Jahr'!$E23-'Personalkosten 3. Jahr'!$D23+1),0),IF('Personalkosten 3. Jahr'!$C23&gt;0,'Personalkosten 3. Jahr'!$M23/12,0))</f>
        <v>0</v>
      </c>
      <c r="D77" s="64">
        <f>IF('Personalkosten 3. Jahr'!$D23&gt;0,IF('Personalkosten 3. Jahr'!$D23&lt;=Hilfstabelle!D$2=AND('Personalkosten 3. Jahr'!$E23&gt;=Hilfstabelle!D$2),'Personalkosten 3. Jahr'!$M23/('Personalkosten 3. Jahr'!$E23-'Personalkosten 3. Jahr'!$D23+1),0),IF('Personalkosten 3. Jahr'!$C23&gt;0,'Personalkosten 3. Jahr'!$M23/12,0))</f>
        <v>0</v>
      </c>
      <c r="E77" s="64">
        <f>IF('Personalkosten 3. Jahr'!$D23&gt;0,IF('Personalkosten 3. Jahr'!$D23&lt;=Hilfstabelle!E$2=AND('Personalkosten 3. Jahr'!$E23&gt;=Hilfstabelle!E$2),'Personalkosten 3. Jahr'!$M23/('Personalkosten 3. Jahr'!$E23-'Personalkosten 3. Jahr'!$D23+1),0),IF('Personalkosten 3. Jahr'!$C23&gt;0,'Personalkosten 3. Jahr'!$M23/12,0))</f>
        <v>0</v>
      </c>
      <c r="F77" s="64">
        <f>IF('Personalkosten 3. Jahr'!$D23&gt;0,IF('Personalkosten 3. Jahr'!$D23&lt;=Hilfstabelle!F$2=AND('Personalkosten 3. Jahr'!$E23&gt;=Hilfstabelle!F$2),'Personalkosten 3. Jahr'!$M23/('Personalkosten 3. Jahr'!$E23-'Personalkosten 3. Jahr'!$D23+1),0),IF('Personalkosten 3. Jahr'!$C23&gt;0,'Personalkosten 3. Jahr'!$M23/12,0))</f>
        <v>0</v>
      </c>
      <c r="G77" s="64">
        <f>IF('Personalkosten 3. Jahr'!$D23&gt;0,IF('Personalkosten 3. Jahr'!$D23&lt;=Hilfstabelle!G$2=AND('Personalkosten 3. Jahr'!$E23&gt;=Hilfstabelle!G$2),'Personalkosten 3. Jahr'!$M23/('Personalkosten 3. Jahr'!$E23-'Personalkosten 3. Jahr'!$D23+1),0),IF('Personalkosten 3. Jahr'!$C23&gt;0,'Personalkosten 3. Jahr'!$M23/12,0))</f>
        <v>0</v>
      </c>
      <c r="H77" s="64">
        <f>IF('Personalkosten 3. Jahr'!$D23&gt;0,IF('Personalkosten 3. Jahr'!$D23&lt;=Hilfstabelle!H$2=AND('Personalkosten 3. Jahr'!$E23&gt;=Hilfstabelle!H$2),'Personalkosten 3. Jahr'!$M23/('Personalkosten 3. Jahr'!$E23-'Personalkosten 3. Jahr'!$D23+1),0),IF('Personalkosten 3. Jahr'!$C23&gt;0,'Personalkosten 3. Jahr'!$M23/12,0))</f>
        <v>0</v>
      </c>
      <c r="I77" s="64">
        <f>IF('Personalkosten 3. Jahr'!$D23&gt;0,IF('Personalkosten 3. Jahr'!$D23&lt;=Hilfstabelle!I$2=AND('Personalkosten 3. Jahr'!$E23&gt;=Hilfstabelle!I$2),'Personalkosten 3. Jahr'!$M23/('Personalkosten 3. Jahr'!$E23-'Personalkosten 3. Jahr'!$D23+1),0),IF('Personalkosten 3. Jahr'!$C23&gt;0,'Personalkosten 3. Jahr'!$M23/12,0))</f>
        <v>0</v>
      </c>
      <c r="J77" s="64">
        <f>IF('Personalkosten 3. Jahr'!$D23&gt;0,IF('Personalkosten 3. Jahr'!$D23&lt;=Hilfstabelle!J$2=AND('Personalkosten 3. Jahr'!$E23&gt;=Hilfstabelle!J$2),'Personalkosten 3. Jahr'!$M23/('Personalkosten 3. Jahr'!$E23-'Personalkosten 3. Jahr'!$D23+1),0),IF('Personalkosten 3. Jahr'!$C23&gt;0,'Personalkosten 3. Jahr'!$M23/12,0))</f>
        <v>0</v>
      </c>
      <c r="K77" s="64">
        <f>IF('Personalkosten 3. Jahr'!$D23&gt;0,IF('Personalkosten 3. Jahr'!$D23&lt;=Hilfstabelle!K$2=AND('Personalkosten 3. Jahr'!$E23&gt;=Hilfstabelle!K$2),'Personalkosten 3. Jahr'!$M23/('Personalkosten 3. Jahr'!$E23-'Personalkosten 3. Jahr'!$D23+1),0),IF('Personalkosten 3. Jahr'!$C23&gt;0,'Personalkosten 3. Jahr'!$M23/12,0))</f>
        <v>0</v>
      </c>
      <c r="L77" s="64">
        <f>IF('Personalkosten 3. Jahr'!$D23&gt;0,IF('Personalkosten 3. Jahr'!$D23&lt;=Hilfstabelle!L$2=AND('Personalkosten 3. Jahr'!$E23&gt;=Hilfstabelle!L$2),'Personalkosten 3. Jahr'!$M23/('Personalkosten 3. Jahr'!$E23-'Personalkosten 3. Jahr'!$D23+1),0),IF('Personalkosten 3. Jahr'!$C23&gt;0,'Personalkosten 3. Jahr'!$M23/12,0))</f>
        <v>0</v>
      </c>
      <c r="M77" s="64">
        <f>IF('Personalkosten 3. Jahr'!$D23&gt;0,IF('Personalkosten 3. Jahr'!$D23&lt;=Hilfstabelle!M$2=AND('Personalkosten 3. Jahr'!$E23&gt;=Hilfstabelle!M$2),'Personalkosten 3. Jahr'!$M23/('Personalkosten 3. Jahr'!$E23-'Personalkosten 3. Jahr'!$D23+1),0),IF('Personalkosten 3. Jahr'!$C23&gt;0,'Personalkosten 3. Jahr'!$M23/12,0))</f>
        <v>0</v>
      </c>
      <c r="N77" s="65">
        <f t="shared" si="8"/>
        <v>0</v>
      </c>
      <c r="O77" s="37"/>
    </row>
    <row r="78" spans="1:15">
      <c r="A78" s="34">
        <v>10</v>
      </c>
      <c r="B78" s="64">
        <f>IF('Personalkosten 3. Jahr'!$D24&gt;0,IF('Personalkosten 3. Jahr'!$D24&lt;=Hilfstabelle!B$2=AND('Personalkosten 3. Jahr'!$E24&gt;=Hilfstabelle!B$2),'Personalkosten 3. Jahr'!$M24/('Personalkosten 3. Jahr'!$E24-'Personalkosten 3. Jahr'!$D24+1),0),IF('Personalkosten 3. Jahr'!$C24&gt;0,'Personalkosten 3. Jahr'!$M24/12,0))</f>
        <v>0</v>
      </c>
      <c r="C78" s="64">
        <f>IF('Personalkosten 3. Jahr'!$D24&gt;0,IF('Personalkosten 3. Jahr'!$D24&lt;=Hilfstabelle!C$2=AND('Personalkosten 3. Jahr'!$E24&gt;=Hilfstabelle!C$2),'Personalkosten 3. Jahr'!$M24/('Personalkosten 3. Jahr'!$E24-'Personalkosten 3. Jahr'!$D24+1),0),IF('Personalkosten 3. Jahr'!$C24&gt;0,'Personalkosten 3. Jahr'!$M24/12,0))</f>
        <v>0</v>
      </c>
      <c r="D78" s="64">
        <f>IF('Personalkosten 3. Jahr'!$D24&gt;0,IF('Personalkosten 3. Jahr'!$D24&lt;=Hilfstabelle!D$2=AND('Personalkosten 3. Jahr'!$E24&gt;=Hilfstabelle!D$2),'Personalkosten 3. Jahr'!$M24/('Personalkosten 3. Jahr'!$E24-'Personalkosten 3. Jahr'!$D24+1),0),IF('Personalkosten 3. Jahr'!$C24&gt;0,'Personalkosten 3. Jahr'!$M24/12,0))</f>
        <v>0</v>
      </c>
      <c r="E78" s="64">
        <f>IF('Personalkosten 3. Jahr'!$D24&gt;0,IF('Personalkosten 3. Jahr'!$D24&lt;=Hilfstabelle!E$2=AND('Personalkosten 3. Jahr'!$E24&gt;=Hilfstabelle!E$2),'Personalkosten 3. Jahr'!$M24/('Personalkosten 3. Jahr'!$E24-'Personalkosten 3. Jahr'!$D24+1),0),IF('Personalkosten 3. Jahr'!$C24&gt;0,'Personalkosten 3. Jahr'!$M24/12,0))</f>
        <v>0</v>
      </c>
      <c r="F78" s="64">
        <f>IF('Personalkosten 3. Jahr'!$D24&gt;0,IF('Personalkosten 3. Jahr'!$D24&lt;=Hilfstabelle!F$2=AND('Personalkosten 3. Jahr'!$E24&gt;=Hilfstabelle!F$2),'Personalkosten 3. Jahr'!$M24/('Personalkosten 3. Jahr'!$E24-'Personalkosten 3. Jahr'!$D24+1),0),IF('Personalkosten 3. Jahr'!$C24&gt;0,'Personalkosten 3. Jahr'!$M24/12,0))</f>
        <v>0</v>
      </c>
      <c r="G78" s="64">
        <f>IF('Personalkosten 3. Jahr'!$D24&gt;0,IF('Personalkosten 3. Jahr'!$D24&lt;=Hilfstabelle!G$2=AND('Personalkosten 3. Jahr'!$E24&gt;=Hilfstabelle!G$2),'Personalkosten 3. Jahr'!$M24/('Personalkosten 3. Jahr'!$E24-'Personalkosten 3. Jahr'!$D24+1),0),IF('Personalkosten 3. Jahr'!$C24&gt;0,'Personalkosten 3. Jahr'!$M24/12,0))</f>
        <v>0</v>
      </c>
      <c r="H78" s="64">
        <f>IF('Personalkosten 3. Jahr'!$D24&gt;0,IF('Personalkosten 3. Jahr'!$D24&lt;=Hilfstabelle!H$2=AND('Personalkosten 3. Jahr'!$E24&gt;=Hilfstabelle!H$2),'Personalkosten 3. Jahr'!$M24/('Personalkosten 3. Jahr'!$E24-'Personalkosten 3. Jahr'!$D24+1),0),IF('Personalkosten 3. Jahr'!$C24&gt;0,'Personalkosten 3. Jahr'!$M24/12,0))</f>
        <v>0</v>
      </c>
      <c r="I78" s="64">
        <f>IF('Personalkosten 3. Jahr'!$D24&gt;0,IF('Personalkosten 3. Jahr'!$D24&lt;=Hilfstabelle!I$2=AND('Personalkosten 3. Jahr'!$E24&gt;=Hilfstabelle!I$2),'Personalkosten 3. Jahr'!$M24/('Personalkosten 3. Jahr'!$E24-'Personalkosten 3. Jahr'!$D24+1),0),IF('Personalkosten 3. Jahr'!$C24&gt;0,'Personalkosten 3. Jahr'!$M24/12,0))</f>
        <v>0</v>
      </c>
      <c r="J78" s="64">
        <f>IF('Personalkosten 3. Jahr'!$D24&gt;0,IF('Personalkosten 3. Jahr'!$D24&lt;=Hilfstabelle!J$2=AND('Personalkosten 3. Jahr'!$E24&gt;=Hilfstabelle!J$2),'Personalkosten 3. Jahr'!$M24/('Personalkosten 3. Jahr'!$E24-'Personalkosten 3. Jahr'!$D24+1),0),IF('Personalkosten 3. Jahr'!$C24&gt;0,'Personalkosten 3. Jahr'!$M24/12,0))</f>
        <v>0</v>
      </c>
      <c r="K78" s="64">
        <f>IF('Personalkosten 3. Jahr'!$D24&gt;0,IF('Personalkosten 3. Jahr'!$D24&lt;=Hilfstabelle!K$2=AND('Personalkosten 3. Jahr'!$E24&gt;=Hilfstabelle!K$2),'Personalkosten 3. Jahr'!$M24/('Personalkosten 3. Jahr'!$E24-'Personalkosten 3. Jahr'!$D24+1),0),IF('Personalkosten 3. Jahr'!$C24&gt;0,'Personalkosten 3. Jahr'!$M24/12,0))</f>
        <v>0</v>
      </c>
      <c r="L78" s="64">
        <f>IF('Personalkosten 3. Jahr'!$D24&gt;0,IF('Personalkosten 3. Jahr'!$D24&lt;=Hilfstabelle!L$2=AND('Personalkosten 3. Jahr'!$E24&gt;=Hilfstabelle!L$2),'Personalkosten 3. Jahr'!$M24/('Personalkosten 3. Jahr'!$E24-'Personalkosten 3. Jahr'!$D24+1),0),IF('Personalkosten 3. Jahr'!$C24&gt;0,'Personalkosten 3. Jahr'!$M24/12,0))</f>
        <v>0</v>
      </c>
      <c r="M78" s="64">
        <f>IF('Personalkosten 3. Jahr'!$D24&gt;0,IF('Personalkosten 3. Jahr'!$D24&lt;=Hilfstabelle!M$2=AND('Personalkosten 3. Jahr'!$E24&gt;=Hilfstabelle!M$2),'Personalkosten 3. Jahr'!$M24/('Personalkosten 3. Jahr'!$E24-'Personalkosten 3. Jahr'!$D24+1),0),IF('Personalkosten 3. Jahr'!$C24&gt;0,'Personalkosten 3. Jahr'!$M24/12,0))</f>
        <v>0</v>
      </c>
      <c r="N78" s="65">
        <f t="shared" si="8"/>
        <v>0</v>
      </c>
      <c r="O78" s="37"/>
    </row>
    <row r="79" spans="1:15">
      <c r="A79" s="34">
        <v>11</v>
      </c>
      <c r="B79" s="64">
        <f>IF('Personalkosten 3. Jahr'!$D25&gt;0,IF('Personalkosten 3. Jahr'!$D25&lt;=Hilfstabelle!B$2=AND('Personalkosten 3. Jahr'!$E25&gt;=Hilfstabelle!B$2),'Personalkosten 3. Jahr'!$M25/('Personalkosten 3. Jahr'!$E25-'Personalkosten 3. Jahr'!$D25+1),0),IF('Personalkosten 3. Jahr'!$C25&gt;0,'Personalkosten 3. Jahr'!$M25/12,0))</f>
        <v>0</v>
      </c>
      <c r="C79" s="64">
        <f>IF('Personalkosten 3. Jahr'!$D25&gt;0,IF('Personalkosten 3. Jahr'!$D25&lt;=Hilfstabelle!C$2=AND('Personalkosten 3. Jahr'!$E25&gt;=Hilfstabelle!C$2),'Personalkosten 3. Jahr'!$M25/('Personalkosten 3. Jahr'!$E25-'Personalkosten 3. Jahr'!$D25+1),0),IF('Personalkosten 3. Jahr'!$C25&gt;0,'Personalkosten 3. Jahr'!$M25/12,0))</f>
        <v>0</v>
      </c>
      <c r="D79" s="64">
        <f>IF('Personalkosten 3. Jahr'!$D25&gt;0,IF('Personalkosten 3. Jahr'!$D25&lt;=Hilfstabelle!D$2=AND('Personalkosten 3. Jahr'!$E25&gt;=Hilfstabelle!D$2),'Personalkosten 3. Jahr'!$M25/('Personalkosten 3. Jahr'!$E25-'Personalkosten 3. Jahr'!$D25+1),0),IF('Personalkosten 3. Jahr'!$C25&gt;0,'Personalkosten 3. Jahr'!$M25/12,0))</f>
        <v>0</v>
      </c>
      <c r="E79" s="64">
        <f>IF('Personalkosten 3. Jahr'!$D25&gt;0,IF('Personalkosten 3. Jahr'!$D25&lt;=Hilfstabelle!E$2=AND('Personalkosten 3. Jahr'!$E25&gt;=Hilfstabelle!E$2),'Personalkosten 3. Jahr'!$M25/('Personalkosten 3. Jahr'!$E25-'Personalkosten 3. Jahr'!$D25+1),0),IF('Personalkosten 3. Jahr'!$C25&gt;0,'Personalkosten 3. Jahr'!$M25/12,0))</f>
        <v>0</v>
      </c>
      <c r="F79" s="64">
        <f>IF('Personalkosten 3. Jahr'!$D25&gt;0,IF('Personalkosten 3. Jahr'!$D25&lt;=Hilfstabelle!F$2=AND('Personalkosten 3. Jahr'!$E25&gt;=Hilfstabelle!F$2),'Personalkosten 3. Jahr'!$M25/('Personalkosten 3. Jahr'!$E25-'Personalkosten 3. Jahr'!$D25+1),0),IF('Personalkosten 3. Jahr'!$C25&gt;0,'Personalkosten 3. Jahr'!$M25/12,0))</f>
        <v>0</v>
      </c>
      <c r="G79" s="64">
        <f>IF('Personalkosten 3. Jahr'!$D25&gt;0,IF('Personalkosten 3. Jahr'!$D25&lt;=Hilfstabelle!G$2=AND('Personalkosten 3. Jahr'!$E25&gt;=Hilfstabelle!G$2),'Personalkosten 3. Jahr'!$M25/('Personalkosten 3. Jahr'!$E25-'Personalkosten 3. Jahr'!$D25+1),0),IF('Personalkosten 3. Jahr'!$C25&gt;0,'Personalkosten 3. Jahr'!$M25/12,0))</f>
        <v>0</v>
      </c>
      <c r="H79" s="64">
        <f>IF('Personalkosten 3. Jahr'!$D25&gt;0,IF('Personalkosten 3. Jahr'!$D25&lt;=Hilfstabelle!H$2=AND('Personalkosten 3. Jahr'!$E25&gt;=Hilfstabelle!H$2),'Personalkosten 3. Jahr'!$M25/('Personalkosten 3. Jahr'!$E25-'Personalkosten 3. Jahr'!$D25+1),0),IF('Personalkosten 3. Jahr'!$C25&gt;0,'Personalkosten 3. Jahr'!$M25/12,0))</f>
        <v>0</v>
      </c>
      <c r="I79" s="64">
        <f>IF('Personalkosten 3. Jahr'!$D25&gt;0,IF('Personalkosten 3. Jahr'!$D25&lt;=Hilfstabelle!I$2=AND('Personalkosten 3. Jahr'!$E25&gt;=Hilfstabelle!I$2),'Personalkosten 3. Jahr'!$M25/('Personalkosten 3. Jahr'!$E25-'Personalkosten 3. Jahr'!$D25+1),0),IF('Personalkosten 3. Jahr'!$C25&gt;0,'Personalkosten 3. Jahr'!$M25/12,0))</f>
        <v>0</v>
      </c>
      <c r="J79" s="64">
        <f>IF('Personalkosten 3. Jahr'!$D25&gt;0,IF('Personalkosten 3. Jahr'!$D25&lt;=Hilfstabelle!J$2=AND('Personalkosten 3. Jahr'!$E25&gt;=Hilfstabelle!J$2),'Personalkosten 3. Jahr'!$M25/('Personalkosten 3. Jahr'!$E25-'Personalkosten 3. Jahr'!$D25+1),0),IF('Personalkosten 3. Jahr'!$C25&gt;0,'Personalkosten 3. Jahr'!$M25/12,0))</f>
        <v>0</v>
      </c>
      <c r="K79" s="64">
        <f>IF('Personalkosten 3. Jahr'!$D25&gt;0,IF('Personalkosten 3. Jahr'!$D25&lt;=Hilfstabelle!K$2=AND('Personalkosten 3. Jahr'!$E25&gt;=Hilfstabelle!K$2),'Personalkosten 3. Jahr'!$M25/('Personalkosten 3. Jahr'!$E25-'Personalkosten 3. Jahr'!$D25+1),0),IF('Personalkosten 3. Jahr'!$C25&gt;0,'Personalkosten 3. Jahr'!$M25/12,0))</f>
        <v>0</v>
      </c>
      <c r="L79" s="64">
        <f>IF('Personalkosten 3. Jahr'!$D25&gt;0,IF('Personalkosten 3. Jahr'!$D25&lt;=Hilfstabelle!L$2=AND('Personalkosten 3. Jahr'!$E25&gt;=Hilfstabelle!L$2),'Personalkosten 3. Jahr'!$M25/('Personalkosten 3. Jahr'!$E25-'Personalkosten 3. Jahr'!$D25+1),0),IF('Personalkosten 3. Jahr'!$C25&gt;0,'Personalkosten 3. Jahr'!$M25/12,0))</f>
        <v>0</v>
      </c>
      <c r="M79" s="64">
        <f>IF('Personalkosten 3. Jahr'!$D25&gt;0,IF('Personalkosten 3. Jahr'!$D25&lt;=Hilfstabelle!M$2=AND('Personalkosten 3. Jahr'!$E25&gt;=Hilfstabelle!M$2),'Personalkosten 3. Jahr'!$M25/('Personalkosten 3. Jahr'!$E25-'Personalkosten 3. Jahr'!$D25+1),0),IF('Personalkosten 3. Jahr'!$C25&gt;0,'Personalkosten 3. Jahr'!$M25/12,0))</f>
        <v>0</v>
      </c>
      <c r="N79" s="65">
        <f t="shared" si="8"/>
        <v>0</v>
      </c>
      <c r="O79" s="37"/>
    </row>
    <row r="80" spans="1:15">
      <c r="A80" s="34">
        <v>12</v>
      </c>
      <c r="B80" s="64">
        <f>IF('Personalkosten 3. Jahr'!$D26&gt;0,IF('Personalkosten 3. Jahr'!$D26&lt;=Hilfstabelle!B$2=AND('Personalkosten 3. Jahr'!$E26&gt;=Hilfstabelle!B$2),'Personalkosten 3. Jahr'!$M26/('Personalkosten 3. Jahr'!$E26-'Personalkosten 3. Jahr'!$D26+1),0),IF('Personalkosten 3. Jahr'!$C26&gt;0,'Personalkosten 3. Jahr'!$M26/12,0))</f>
        <v>0</v>
      </c>
      <c r="C80" s="64">
        <f>IF('Personalkosten 3. Jahr'!$D26&gt;0,IF('Personalkosten 3. Jahr'!$D26&lt;=Hilfstabelle!C$2=AND('Personalkosten 3. Jahr'!$E26&gt;=Hilfstabelle!C$2),'Personalkosten 3. Jahr'!$M26/('Personalkosten 3. Jahr'!$E26-'Personalkosten 3. Jahr'!$D26+1),0),IF('Personalkosten 3. Jahr'!$C26&gt;0,'Personalkosten 3. Jahr'!$M26/12,0))</f>
        <v>0</v>
      </c>
      <c r="D80" s="64">
        <f>IF('Personalkosten 3. Jahr'!$D26&gt;0,IF('Personalkosten 3. Jahr'!$D26&lt;=Hilfstabelle!D$2=AND('Personalkosten 3. Jahr'!$E26&gt;=Hilfstabelle!D$2),'Personalkosten 3. Jahr'!$M26/('Personalkosten 3. Jahr'!$E26-'Personalkosten 3. Jahr'!$D26+1),0),IF('Personalkosten 3. Jahr'!$C26&gt;0,'Personalkosten 3. Jahr'!$M26/12,0))</f>
        <v>0</v>
      </c>
      <c r="E80" s="64">
        <f>IF('Personalkosten 3. Jahr'!$D26&gt;0,IF('Personalkosten 3. Jahr'!$D26&lt;=Hilfstabelle!E$2=AND('Personalkosten 3. Jahr'!$E26&gt;=Hilfstabelle!E$2),'Personalkosten 3. Jahr'!$M26/('Personalkosten 3. Jahr'!$E26-'Personalkosten 3. Jahr'!$D26+1),0),IF('Personalkosten 3. Jahr'!$C26&gt;0,'Personalkosten 3. Jahr'!$M26/12,0))</f>
        <v>0</v>
      </c>
      <c r="F80" s="64">
        <f>IF('Personalkosten 3. Jahr'!$D26&gt;0,IF('Personalkosten 3. Jahr'!$D26&lt;=Hilfstabelle!F$2=AND('Personalkosten 3. Jahr'!$E26&gt;=Hilfstabelle!F$2),'Personalkosten 3. Jahr'!$M26/('Personalkosten 3. Jahr'!$E26-'Personalkosten 3. Jahr'!$D26+1),0),IF('Personalkosten 3. Jahr'!$C26&gt;0,'Personalkosten 3. Jahr'!$M26/12,0))</f>
        <v>0</v>
      </c>
      <c r="G80" s="64">
        <f>IF('Personalkosten 3. Jahr'!$D26&gt;0,IF('Personalkosten 3. Jahr'!$D26&lt;=Hilfstabelle!G$2=AND('Personalkosten 3. Jahr'!$E26&gt;=Hilfstabelle!G$2),'Personalkosten 3. Jahr'!$M26/('Personalkosten 3. Jahr'!$E26-'Personalkosten 3. Jahr'!$D26+1),0),IF('Personalkosten 3. Jahr'!$C26&gt;0,'Personalkosten 3. Jahr'!$M26/12,0))</f>
        <v>0</v>
      </c>
      <c r="H80" s="64">
        <f>IF('Personalkosten 3. Jahr'!$D26&gt;0,IF('Personalkosten 3. Jahr'!$D26&lt;=Hilfstabelle!H$2=AND('Personalkosten 3. Jahr'!$E26&gt;=Hilfstabelle!H$2),'Personalkosten 3. Jahr'!$M26/('Personalkosten 3. Jahr'!$E26-'Personalkosten 3. Jahr'!$D26+1),0),IF('Personalkosten 3. Jahr'!$C26&gt;0,'Personalkosten 3. Jahr'!$M26/12,0))</f>
        <v>0</v>
      </c>
      <c r="I80" s="64">
        <f>IF('Personalkosten 3. Jahr'!$D26&gt;0,IF('Personalkosten 3. Jahr'!$D26&lt;=Hilfstabelle!I$2=AND('Personalkosten 3. Jahr'!$E26&gt;=Hilfstabelle!I$2),'Personalkosten 3. Jahr'!$M26/('Personalkosten 3. Jahr'!$E26-'Personalkosten 3. Jahr'!$D26+1),0),IF('Personalkosten 3. Jahr'!$C26&gt;0,'Personalkosten 3. Jahr'!$M26/12,0))</f>
        <v>0</v>
      </c>
      <c r="J80" s="64">
        <f>IF('Personalkosten 3. Jahr'!$D26&gt;0,IF('Personalkosten 3. Jahr'!$D26&lt;=Hilfstabelle!J$2=AND('Personalkosten 3. Jahr'!$E26&gt;=Hilfstabelle!J$2),'Personalkosten 3. Jahr'!$M26/('Personalkosten 3. Jahr'!$E26-'Personalkosten 3. Jahr'!$D26+1),0),IF('Personalkosten 3. Jahr'!$C26&gt;0,'Personalkosten 3. Jahr'!$M26/12,0))</f>
        <v>0</v>
      </c>
      <c r="K80" s="64">
        <f>IF('Personalkosten 3. Jahr'!$D26&gt;0,IF('Personalkosten 3. Jahr'!$D26&lt;=Hilfstabelle!K$2=AND('Personalkosten 3. Jahr'!$E26&gt;=Hilfstabelle!K$2),'Personalkosten 3. Jahr'!$M26/('Personalkosten 3. Jahr'!$E26-'Personalkosten 3. Jahr'!$D26+1),0),IF('Personalkosten 3. Jahr'!$C26&gt;0,'Personalkosten 3. Jahr'!$M26/12,0))</f>
        <v>0</v>
      </c>
      <c r="L80" s="64">
        <f>IF('Personalkosten 3. Jahr'!$D26&gt;0,IF('Personalkosten 3. Jahr'!$D26&lt;=Hilfstabelle!L$2=AND('Personalkosten 3. Jahr'!$E26&gt;=Hilfstabelle!L$2),'Personalkosten 3. Jahr'!$M26/('Personalkosten 3. Jahr'!$E26-'Personalkosten 3. Jahr'!$D26+1),0),IF('Personalkosten 3. Jahr'!$C26&gt;0,'Personalkosten 3. Jahr'!$M26/12,0))</f>
        <v>0</v>
      </c>
      <c r="M80" s="64">
        <f>IF('Personalkosten 3. Jahr'!$D26&gt;0,IF('Personalkosten 3. Jahr'!$D26&lt;=Hilfstabelle!M$2=AND('Personalkosten 3. Jahr'!$E26&gt;=Hilfstabelle!M$2),'Personalkosten 3. Jahr'!$M26/('Personalkosten 3. Jahr'!$E26-'Personalkosten 3. Jahr'!$D26+1),0),IF('Personalkosten 3. Jahr'!$C26&gt;0,'Personalkosten 3. Jahr'!$M26/12,0))</f>
        <v>0</v>
      </c>
      <c r="N80" s="65">
        <f t="shared" si="8"/>
        <v>0</v>
      </c>
      <c r="O80" s="37"/>
    </row>
    <row r="81" spans="1:15">
      <c r="A81" s="34">
        <v>13</v>
      </c>
      <c r="B81" s="64">
        <f>IF('Personalkosten 3. Jahr'!$D27&gt;0,IF('Personalkosten 3. Jahr'!$D27&lt;=Hilfstabelle!B$2=AND('Personalkosten 3. Jahr'!$E27&gt;=Hilfstabelle!B$2),'Personalkosten 3. Jahr'!$M27/('Personalkosten 3. Jahr'!$E27-'Personalkosten 3. Jahr'!$D27+1),0),IF('Personalkosten 3. Jahr'!$C27&gt;0,'Personalkosten 3. Jahr'!$M27/12,0))</f>
        <v>0</v>
      </c>
      <c r="C81" s="64">
        <f>IF('Personalkosten 3. Jahr'!$D27&gt;0,IF('Personalkosten 3. Jahr'!$D27&lt;=Hilfstabelle!C$2=AND('Personalkosten 3. Jahr'!$E27&gt;=Hilfstabelle!C$2),'Personalkosten 3. Jahr'!$M27/('Personalkosten 3. Jahr'!$E27-'Personalkosten 3. Jahr'!$D27+1),0),IF('Personalkosten 3. Jahr'!$C27&gt;0,'Personalkosten 3. Jahr'!$M27/12,0))</f>
        <v>0</v>
      </c>
      <c r="D81" s="64">
        <f>IF('Personalkosten 3. Jahr'!$D27&gt;0,IF('Personalkosten 3. Jahr'!$D27&lt;=Hilfstabelle!D$2=AND('Personalkosten 3. Jahr'!$E27&gt;=Hilfstabelle!D$2),'Personalkosten 3. Jahr'!$M27/('Personalkosten 3. Jahr'!$E27-'Personalkosten 3. Jahr'!$D27+1),0),IF('Personalkosten 3. Jahr'!$C27&gt;0,'Personalkosten 3. Jahr'!$M27/12,0))</f>
        <v>0</v>
      </c>
      <c r="E81" s="64">
        <f>IF('Personalkosten 3. Jahr'!$D27&gt;0,IF('Personalkosten 3. Jahr'!$D27&lt;=Hilfstabelle!E$2=AND('Personalkosten 3. Jahr'!$E27&gt;=Hilfstabelle!E$2),'Personalkosten 3. Jahr'!$M27/('Personalkosten 3. Jahr'!$E27-'Personalkosten 3. Jahr'!$D27+1),0),IF('Personalkosten 3. Jahr'!$C27&gt;0,'Personalkosten 3. Jahr'!$M27/12,0))</f>
        <v>0</v>
      </c>
      <c r="F81" s="64">
        <f>IF('Personalkosten 3. Jahr'!$D27&gt;0,IF('Personalkosten 3. Jahr'!$D27&lt;=Hilfstabelle!F$2=AND('Personalkosten 3. Jahr'!$E27&gt;=Hilfstabelle!F$2),'Personalkosten 3. Jahr'!$M27/('Personalkosten 3. Jahr'!$E27-'Personalkosten 3. Jahr'!$D27+1),0),IF('Personalkosten 3. Jahr'!$C27&gt;0,'Personalkosten 3. Jahr'!$M27/12,0))</f>
        <v>0</v>
      </c>
      <c r="G81" s="64">
        <f>IF('Personalkosten 3. Jahr'!$D27&gt;0,IF('Personalkosten 3. Jahr'!$D27&lt;=Hilfstabelle!G$2=AND('Personalkosten 3. Jahr'!$E27&gt;=Hilfstabelle!G$2),'Personalkosten 3. Jahr'!$M27/('Personalkosten 3. Jahr'!$E27-'Personalkosten 3. Jahr'!$D27+1),0),IF('Personalkosten 3. Jahr'!$C27&gt;0,'Personalkosten 3. Jahr'!$M27/12,0))</f>
        <v>0</v>
      </c>
      <c r="H81" s="64">
        <f>IF('Personalkosten 3. Jahr'!$D27&gt;0,IF('Personalkosten 3. Jahr'!$D27&lt;=Hilfstabelle!H$2=AND('Personalkosten 3. Jahr'!$E27&gt;=Hilfstabelle!H$2),'Personalkosten 3. Jahr'!$M27/('Personalkosten 3. Jahr'!$E27-'Personalkosten 3. Jahr'!$D27+1),0),IF('Personalkosten 3. Jahr'!$C27&gt;0,'Personalkosten 3. Jahr'!$M27/12,0))</f>
        <v>0</v>
      </c>
      <c r="I81" s="64">
        <f>IF('Personalkosten 3. Jahr'!$D27&gt;0,IF('Personalkosten 3. Jahr'!$D27&lt;=Hilfstabelle!I$2=AND('Personalkosten 3. Jahr'!$E27&gt;=Hilfstabelle!I$2),'Personalkosten 3. Jahr'!$M27/('Personalkosten 3. Jahr'!$E27-'Personalkosten 3. Jahr'!$D27+1),0),IF('Personalkosten 3. Jahr'!$C27&gt;0,'Personalkosten 3. Jahr'!$M27/12,0))</f>
        <v>0</v>
      </c>
      <c r="J81" s="64">
        <f>IF('Personalkosten 3. Jahr'!$D27&gt;0,IF('Personalkosten 3. Jahr'!$D27&lt;=Hilfstabelle!J$2=AND('Personalkosten 3. Jahr'!$E27&gt;=Hilfstabelle!J$2),'Personalkosten 3. Jahr'!$M27/('Personalkosten 3. Jahr'!$E27-'Personalkosten 3. Jahr'!$D27+1),0),IF('Personalkosten 3. Jahr'!$C27&gt;0,'Personalkosten 3. Jahr'!$M27/12,0))</f>
        <v>0</v>
      </c>
      <c r="K81" s="64">
        <f>IF('Personalkosten 3. Jahr'!$D27&gt;0,IF('Personalkosten 3. Jahr'!$D27&lt;=Hilfstabelle!K$2=AND('Personalkosten 3. Jahr'!$E27&gt;=Hilfstabelle!K$2),'Personalkosten 3. Jahr'!$M27/('Personalkosten 3. Jahr'!$E27-'Personalkosten 3. Jahr'!$D27+1),0),IF('Personalkosten 3. Jahr'!$C27&gt;0,'Personalkosten 3. Jahr'!$M27/12,0))</f>
        <v>0</v>
      </c>
      <c r="L81" s="64">
        <f>IF('Personalkosten 3. Jahr'!$D27&gt;0,IF('Personalkosten 3. Jahr'!$D27&lt;=Hilfstabelle!L$2=AND('Personalkosten 3. Jahr'!$E27&gt;=Hilfstabelle!L$2),'Personalkosten 3. Jahr'!$M27/('Personalkosten 3. Jahr'!$E27-'Personalkosten 3. Jahr'!$D27+1),0),IF('Personalkosten 3. Jahr'!$C27&gt;0,'Personalkosten 3. Jahr'!$M27/12,0))</f>
        <v>0</v>
      </c>
      <c r="M81" s="64">
        <f>IF('Personalkosten 3. Jahr'!$D27&gt;0,IF('Personalkosten 3. Jahr'!$D27&lt;=Hilfstabelle!M$2=AND('Personalkosten 3. Jahr'!$E27&gt;=Hilfstabelle!M$2),'Personalkosten 3. Jahr'!$M27/('Personalkosten 3. Jahr'!$E27-'Personalkosten 3. Jahr'!$D27+1),0),IF('Personalkosten 3. Jahr'!$C27&gt;0,'Personalkosten 3. Jahr'!$M27/12,0))</f>
        <v>0</v>
      </c>
      <c r="N81" s="65">
        <f t="shared" si="8"/>
        <v>0</v>
      </c>
      <c r="O81" s="37"/>
    </row>
    <row r="82" spans="1:15">
      <c r="A82" s="34">
        <v>14</v>
      </c>
      <c r="B82" s="64">
        <f>IF('Personalkosten 3. Jahr'!$D28&gt;0,IF('Personalkosten 3. Jahr'!$D28&lt;=Hilfstabelle!B$2=AND('Personalkosten 3. Jahr'!$E28&gt;=Hilfstabelle!B$2),'Personalkosten 3. Jahr'!$M28/('Personalkosten 3. Jahr'!$E28-'Personalkosten 3. Jahr'!$D28+1),0),IF('Personalkosten 3. Jahr'!$C28&gt;0,'Personalkosten 3. Jahr'!$M28/12,0))</f>
        <v>0</v>
      </c>
      <c r="C82" s="64">
        <f>IF('Personalkosten 3. Jahr'!$D28&gt;0,IF('Personalkosten 3. Jahr'!$D28&lt;=Hilfstabelle!C$2=AND('Personalkosten 3. Jahr'!$E28&gt;=Hilfstabelle!C$2),'Personalkosten 3. Jahr'!$M28/('Personalkosten 3. Jahr'!$E28-'Personalkosten 3. Jahr'!$D28+1),0),IF('Personalkosten 3. Jahr'!$C28&gt;0,'Personalkosten 3. Jahr'!$M28/12,0))</f>
        <v>0</v>
      </c>
      <c r="D82" s="64">
        <f>IF('Personalkosten 3. Jahr'!$D28&gt;0,IF('Personalkosten 3. Jahr'!$D28&lt;=Hilfstabelle!D$2=AND('Personalkosten 3. Jahr'!$E28&gt;=Hilfstabelle!D$2),'Personalkosten 3. Jahr'!$M28/('Personalkosten 3. Jahr'!$E28-'Personalkosten 3. Jahr'!$D28+1),0),IF('Personalkosten 3. Jahr'!$C28&gt;0,'Personalkosten 3. Jahr'!$M28/12,0))</f>
        <v>0</v>
      </c>
      <c r="E82" s="64">
        <f>IF('Personalkosten 3. Jahr'!$D28&gt;0,IF('Personalkosten 3. Jahr'!$D28&lt;=Hilfstabelle!E$2=AND('Personalkosten 3. Jahr'!$E28&gt;=Hilfstabelle!E$2),'Personalkosten 3. Jahr'!$M28/('Personalkosten 3. Jahr'!$E28-'Personalkosten 3. Jahr'!$D28+1),0),IF('Personalkosten 3. Jahr'!$C28&gt;0,'Personalkosten 3. Jahr'!$M28/12,0))</f>
        <v>0</v>
      </c>
      <c r="F82" s="64">
        <f>IF('Personalkosten 3. Jahr'!$D28&gt;0,IF('Personalkosten 3. Jahr'!$D28&lt;=Hilfstabelle!F$2=AND('Personalkosten 3. Jahr'!$E28&gt;=Hilfstabelle!F$2),'Personalkosten 3. Jahr'!$M28/('Personalkosten 3. Jahr'!$E28-'Personalkosten 3. Jahr'!$D28+1),0),IF('Personalkosten 3. Jahr'!$C28&gt;0,'Personalkosten 3. Jahr'!$M28/12,0))</f>
        <v>0</v>
      </c>
      <c r="G82" s="64">
        <f>IF('Personalkosten 3. Jahr'!$D28&gt;0,IF('Personalkosten 3. Jahr'!$D28&lt;=Hilfstabelle!G$2=AND('Personalkosten 3. Jahr'!$E28&gt;=Hilfstabelle!G$2),'Personalkosten 3. Jahr'!$M28/('Personalkosten 3. Jahr'!$E28-'Personalkosten 3. Jahr'!$D28+1),0),IF('Personalkosten 3. Jahr'!$C28&gt;0,'Personalkosten 3. Jahr'!$M28/12,0))</f>
        <v>0</v>
      </c>
      <c r="H82" s="64">
        <f>IF('Personalkosten 3. Jahr'!$D28&gt;0,IF('Personalkosten 3. Jahr'!$D28&lt;=Hilfstabelle!H$2=AND('Personalkosten 3. Jahr'!$E28&gt;=Hilfstabelle!H$2),'Personalkosten 3. Jahr'!$M28/('Personalkosten 3. Jahr'!$E28-'Personalkosten 3. Jahr'!$D28+1),0),IF('Personalkosten 3. Jahr'!$C28&gt;0,'Personalkosten 3. Jahr'!$M28/12,0))</f>
        <v>0</v>
      </c>
      <c r="I82" s="64">
        <f>IF('Personalkosten 3. Jahr'!$D28&gt;0,IF('Personalkosten 3. Jahr'!$D28&lt;=Hilfstabelle!I$2=AND('Personalkosten 3. Jahr'!$E28&gt;=Hilfstabelle!I$2),'Personalkosten 3. Jahr'!$M28/('Personalkosten 3. Jahr'!$E28-'Personalkosten 3. Jahr'!$D28+1),0),IF('Personalkosten 3. Jahr'!$C28&gt;0,'Personalkosten 3. Jahr'!$M28/12,0))</f>
        <v>0</v>
      </c>
      <c r="J82" s="64">
        <f>IF('Personalkosten 3. Jahr'!$D28&gt;0,IF('Personalkosten 3. Jahr'!$D28&lt;=Hilfstabelle!J$2=AND('Personalkosten 3. Jahr'!$E28&gt;=Hilfstabelle!J$2),'Personalkosten 3. Jahr'!$M28/('Personalkosten 3. Jahr'!$E28-'Personalkosten 3. Jahr'!$D28+1),0),IF('Personalkosten 3. Jahr'!$C28&gt;0,'Personalkosten 3. Jahr'!$M28/12,0))</f>
        <v>0</v>
      </c>
      <c r="K82" s="64">
        <f>IF('Personalkosten 3. Jahr'!$D28&gt;0,IF('Personalkosten 3. Jahr'!$D28&lt;=Hilfstabelle!K$2=AND('Personalkosten 3. Jahr'!$E28&gt;=Hilfstabelle!K$2),'Personalkosten 3. Jahr'!$M28/('Personalkosten 3. Jahr'!$E28-'Personalkosten 3. Jahr'!$D28+1),0),IF('Personalkosten 3. Jahr'!$C28&gt;0,'Personalkosten 3. Jahr'!$M28/12,0))</f>
        <v>0</v>
      </c>
      <c r="L82" s="64">
        <f>IF('Personalkosten 3. Jahr'!$D28&gt;0,IF('Personalkosten 3. Jahr'!$D28&lt;=Hilfstabelle!L$2=AND('Personalkosten 3. Jahr'!$E28&gt;=Hilfstabelle!L$2),'Personalkosten 3. Jahr'!$M28/('Personalkosten 3. Jahr'!$E28-'Personalkosten 3. Jahr'!$D28+1),0),IF('Personalkosten 3. Jahr'!$C28&gt;0,'Personalkosten 3. Jahr'!$M28/12,0))</f>
        <v>0</v>
      </c>
      <c r="M82" s="64">
        <f>IF('Personalkosten 3. Jahr'!$D28&gt;0,IF('Personalkosten 3. Jahr'!$D28&lt;=Hilfstabelle!M$2=AND('Personalkosten 3. Jahr'!$E28&gt;=Hilfstabelle!M$2),'Personalkosten 3. Jahr'!$M28/('Personalkosten 3. Jahr'!$E28-'Personalkosten 3. Jahr'!$D28+1),0),IF('Personalkosten 3. Jahr'!$C28&gt;0,'Personalkosten 3. Jahr'!$M28/12,0))</f>
        <v>0</v>
      </c>
      <c r="N82" s="65">
        <f t="shared" si="8"/>
        <v>0</v>
      </c>
      <c r="O82" s="37"/>
    </row>
    <row r="83" spans="1:15">
      <c r="A83" s="34">
        <v>15</v>
      </c>
      <c r="B83" s="64">
        <f>IF('Personalkosten 3. Jahr'!$D29&gt;0,IF('Personalkosten 3. Jahr'!$D29&lt;=Hilfstabelle!B$2=AND('Personalkosten 3. Jahr'!$E29&gt;=Hilfstabelle!B$2),'Personalkosten 3. Jahr'!$M29/('Personalkosten 3. Jahr'!$E29-'Personalkosten 3. Jahr'!$D29+1),0),IF('Personalkosten 3. Jahr'!$C29&gt;0,'Personalkosten 3. Jahr'!$M29/12,0))</f>
        <v>0</v>
      </c>
      <c r="C83" s="64">
        <f>IF('Personalkosten 3. Jahr'!$D29&gt;0,IF('Personalkosten 3. Jahr'!$D29&lt;=Hilfstabelle!C$2=AND('Personalkosten 3. Jahr'!$E29&gt;=Hilfstabelle!C$2),'Personalkosten 3. Jahr'!$M29/('Personalkosten 3. Jahr'!$E29-'Personalkosten 3. Jahr'!$D29+1),0),IF('Personalkosten 3. Jahr'!$C29&gt;0,'Personalkosten 3. Jahr'!$M29/12,0))</f>
        <v>0</v>
      </c>
      <c r="D83" s="64">
        <f>IF('Personalkosten 3. Jahr'!$D29&gt;0,IF('Personalkosten 3. Jahr'!$D29&lt;=Hilfstabelle!D$2=AND('Personalkosten 3. Jahr'!$E29&gt;=Hilfstabelle!D$2),'Personalkosten 3. Jahr'!$M29/('Personalkosten 3. Jahr'!$E29-'Personalkosten 3. Jahr'!$D29+1),0),IF('Personalkosten 3. Jahr'!$C29&gt;0,'Personalkosten 3. Jahr'!$M29/12,0))</f>
        <v>0</v>
      </c>
      <c r="E83" s="64">
        <f>IF('Personalkosten 3. Jahr'!$D29&gt;0,IF('Personalkosten 3. Jahr'!$D29&lt;=Hilfstabelle!E$2=AND('Personalkosten 3. Jahr'!$E29&gt;=Hilfstabelle!E$2),'Personalkosten 3. Jahr'!$M29/('Personalkosten 3. Jahr'!$E29-'Personalkosten 3. Jahr'!$D29+1),0),IF('Personalkosten 3. Jahr'!$C29&gt;0,'Personalkosten 3. Jahr'!$M29/12,0))</f>
        <v>0</v>
      </c>
      <c r="F83" s="64">
        <f>IF('Personalkosten 3. Jahr'!$D29&gt;0,IF('Personalkosten 3. Jahr'!$D29&lt;=Hilfstabelle!F$2=AND('Personalkosten 3. Jahr'!$E29&gt;=Hilfstabelle!F$2),'Personalkosten 3. Jahr'!$M29/('Personalkosten 3. Jahr'!$E29-'Personalkosten 3. Jahr'!$D29+1),0),IF('Personalkosten 3. Jahr'!$C29&gt;0,'Personalkosten 3. Jahr'!$M29/12,0))</f>
        <v>0</v>
      </c>
      <c r="G83" s="64">
        <f>IF('Personalkosten 3. Jahr'!$D29&gt;0,IF('Personalkosten 3. Jahr'!$D29&lt;=Hilfstabelle!G$2=AND('Personalkosten 3. Jahr'!$E29&gt;=Hilfstabelle!G$2),'Personalkosten 3. Jahr'!$M29/('Personalkosten 3. Jahr'!$E29-'Personalkosten 3. Jahr'!$D29+1),0),IF('Personalkosten 3. Jahr'!$C29&gt;0,'Personalkosten 3. Jahr'!$M29/12,0))</f>
        <v>0</v>
      </c>
      <c r="H83" s="64">
        <f>IF('Personalkosten 3. Jahr'!$D29&gt;0,IF('Personalkosten 3. Jahr'!$D29&lt;=Hilfstabelle!H$2=AND('Personalkosten 3. Jahr'!$E29&gt;=Hilfstabelle!H$2),'Personalkosten 3. Jahr'!$M29/('Personalkosten 3. Jahr'!$E29-'Personalkosten 3. Jahr'!$D29+1),0),IF('Personalkosten 3. Jahr'!$C29&gt;0,'Personalkosten 3. Jahr'!$M29/12,0))</f>
        <v>0</v>
      </c>
      <c r="I83" s="64">
        <f>IF('Personalkosten 3. Jahr'!$D29&gt;0,IF('Personalkosten 3. Jahr'!$D29&lt;=Hilfstabelle!I$2=AND('Personalkosten 3. Jahr'!$E29&gt;=Hilfstabelle!I$2),'Personalkosten 3. Jahr'!$M29/('Personalkosten 3. Jahr'!$E29-'Personalkosten 3. Jahr'!$D29+1),0),IF('Personalkosten 3. Jahr'!$C29&gt;0,'Personalkosten 3. Jahr'!$M29/12,0))</f>
        <v>0</v>
      </c>
      <c r="J83" s="64">
        <f>IF('Personalkosten 3. Jahr'!$D29&gt;0,IF('Personalkosten 3. Jahr'!$D29&lt;=Hilfstabelle!J$2=AND('Personalkosten 3. Jahr'!$E29&gt;=Hilfstabelle!J$2),'Personalkosten 3. Jahr'!$M29/('Personalkosten 3. Jahr'!$E29-'Personalkosten 3. Jahr'!$D29+1),0),IF('Personalkosten 3. Jahr'!$C29&gt;0,'Personalkosten 3. Jahr'!$M29/12,0))</f>
        <v>0</v>
      </c>
      <c r="K83" s="64">
        <f>IF('Personalkosten 3. Jahr'!$D29&gt;0,IF('Personalkosten 3. Jahr'!$D29&lt;=Hilfstabelle!K$2=AND('Personalkosten 3. Jahr'!$E29&gt;=Hilfstabelle!K$2),'Personalkosten 3. Jahr'!$M29/('Personalkosten 3. Jahr'!$E29-'Personalkosten 3. Jahr'!$D29+1),0),IF('Personalkosten 3. Jahr'!$C29&gt;0,'Personalkosten 3. Jahr'!$M29/12,0))</f>
        <v>0</v>
      </c>
      <c r="L83" s="64">
        <f>IF('Personalkosten 3. Jahr'!$D29&gt;0,IF('Personalkosten 3. Jahr'!$D29&lt;=Hilfstabelle!L$2=AND('Personalkosten 3. Jahr'!$E29&gt;=Hilfstabelle!L$2),'Personalkosten 3. Jahr'!$M29/('Personalkosten 3. Jahr'!$E29-'Personalkosten 3. Jahr'!$D29+1),0),IF('Personalkosten 3. Jahr'!$C29&gt;0,'Personalkosten 3. Jahr'!$M29/12,0))</f>
        <v>0</v>
      </c>
      <c r="M83" s="64">
        <f>IF('Personalkosten 3. Jahr'!$D29&gt;0,IF('Personalkosten 3. Jahr'!$D29&lt;=Hilfstabelle!M$2=AND('Personalkosten 3. Jahr'!$E29&gt;=Hilfstabelle!M$2),'Personalkosten 3. Jahr'!$M29/('Personalkosten 3. Jahr'!$E29-'Personalkosten 3. Jahr'!$D29+1),0),IF('Personalkosten 3. Jahr'!$C29&gt;0,'Personalkosten 3. Jahr'!$M29/12,0))</f>
        <v>0</v>
      </c>
      <c r="N83" s="65">
        <f t="shared" si="8"/>
        <v>0</v>
      </c>
      <c r="O83" s="37"/>
    </row>
    <row r="84" spans="1:15">
      <c r="A84" s="34">
        <v>16</v>
      </c>
      <c r="B84" s="64">
        <f>IF('Personalkosten 3. Jahr'!$D30&gt;0,IF('Personalkosten 3. Jahr'!$D30&lt;=Hilfstabelle!B$2=AND('Personalkosten 3. Jahr'!$E30&gt;=Hilfstabelle!B$2),'Personalkosten 3. Jahr'!$M30/('Personalkosten 3. Jahr'!$E30-'Personalkosten 3. Jahr'!$D30+1),0),IF('Personalkosten 3. Jahr'!$C30&gt;0,'Personalkosten 3. Jahr'!$M30/12,0))</f>
        <v>0</v>
      </c>
      <c r="C84" s="64">
        <f>IF('Personalkosten 3. Jahr'!$D30&gt;0,IF('Personalkosten 3. Jahr'!$D30&lt;=Hilfstabelle!C$2=AND('Personalkosten 3. Jahr'!$E30&gt;=Hilfstabelle!C$2),'Personalkosten 3. Jahr'!$M30/('Personalkosten 3. Jahr'!$E30-'Personalkosten 3. Jahr'!$D30+1),0),IF('Personalkosten 3. Jahr'!$C30&gt;0,'Personalkosten 3. Jahr'!$M30/12,0))</f>
        <v>0</v>
      </c>
      <c r="D84" s="64">
        <f>IF('Personalkosten 3. Jahr'!$D30&gt;0,IF('Personalkosten 3. Jahr'!$D30&lt;=Hilfstabelle!D$2=AND('Personalkosten 3. Jahr'!$E30&gt;=Hilfstabelle!D$2),'Personalkosten 3. Jahr'!$M30/('Personalkosten 3. Jahr'!$E30-'Personalkosten 3. Jahr'!$D30+1),0),IF('Personalkosten 3. Jahr'!$C30&gt;0,'Personalkosten 3. Jahr'!$M30/12,0))</f>
        <v>0</v>
      </c>
      <c r="E84" s="64">
        <f>IF('Personalkosten 3. Jahr'!$D30&gt;0,IF('Personalkosten 3. Jahr'!$D30&lt;=Hilfstabelle!E$2=AND('Personalkosten 3. Jahr'!$E30&gt;=Hilfstabelle!E$2),'Personalkosten 3. Jahr'!$M30/('Personalkosten 3. Jahr'!$E30-'Personalkosten 3. Jahr'!$D30+1),0),IF('Personalkosten 3. Jahr'!$C30&gt;0,'Personalkosten 3. Jahr'!$M30/12,0))</f>
        <v>0</v>
      </c>
      <c r="F84" s="64">
        <f>IF('Personalkosten 3. Jahr'!$D30&gt;0,IF('Personalkosten 3. Jahr'!$D30&lt;=Hilfstabelle!F$2=AND('Personalkosten 3. Jahr'!$E30&gt;=Hilfstabelle!F$2),'Personalkosten 3. Jahr'!$M30/('Personalkosten 3. Jahr'!$E30-'Personalkosten 3. Jahr'!$D30+1),0),IF('Personalkosten 3. Jahr'!$C30&gt;0,'Personalkosten 3. Jahr'!$M30/12,0))</f>
        <v>0</v>
      </c>
      <c r="G84" s="64">
        <f>IF('Personalkosten 3. Jahr'!$D30&gt;0,IF('Personalkosten 3. Jahr'!$D30&lt;=Hilfstabelle!G$2=AND('Personalkosten 3. Jahr'!$E30&gt;=Hilfstabelle!G$2),'Personalkosten 3. Jahr'!$M30/('Personalkosten 3. Jahr'!$E30-'Personalkosten 3. Jahr'!$D30+1),0),IF('Personalkosten 3. Jahr'!$C30&gt;0,'Personalkosten 3. Jahr'!$M30/12,0))</f>
        <v>0</v>
      </c>
      <c r="H84" s="64">
        <f>IF('Personalkosten 3. Jahr'!$D30&gt;0,IF('Personalkosten 3. Jahr'!$D30&lt;=Hilfstabelle!H$2=AND('Personalkosten 3. Jahr'!$E30&gt;=Hilfstabelle!H$2),'Personalkosten 3. Jahr'!$M30/('Personalkosten 3. Jahr'!$E30-'Personalkosten 3. Jahr'!$D30+1),0),IF('Personalkosten 3. Jahr'!$C30&gt;0,'Personalkosten 3. Jahr'!$M30/12,0))</f>
        <v>0</v>
      </c>
      <c r="I84" s="64">
        <f>IF('Personalkosten 3. Jahr'!$D30&gt;0,IF('Personalkosten 3. Jahr'!$D30&lt;=Hilfstabelle!I$2=AND('Personalkosten 3. Jahr'!$E30&gt;=Hilfstabelle!I$2),'Personalkosten 3. Jahr'!$M30/('Personalkosten 3. Jahr'!$E30-'Personalkosten 3. Jahr'!$D30+1),0),IF('Personalkosten 3. Jahr'!$C30&gt;0,'Personalkosten 3. Jahr'!$M30/12,0))</f>
        <v>0</v>
      </c>
      <c r="J84" s="64">
        <f>IF('Personalkosten 3. Jahr'!$D30&gt;0,IF('Personalkosten 3. Jahr'!$D30&lt;=Hilfstabelle!J$2=AND('Personalkosten 3. Jahr'!$E30&gt;=Hilfstabelle!J$2),'Personalkosten 3. Jahr'!$M30/('Personalkosten 3. Jahr'!$E30-'Personalkosten 3. Jahr'!$D30+1),0),IF('Personalkosten 3. Jahr'!$C30&gt;0,'Personalkosten 3. Jahr'!$M30/12,0))</f>
        <v>0</v>
      </c>
      <c r="K84" s="64">
        <f>IF('Personalkosten 3. Jahr'!$D30&gt;0,IF('Personalkosten 3. Jahr'!$D30&lt;=Hilfstabelle!K$2=AND('Personalkosten 3. Jahr'!$E30&gt;=Hilfstabelle!K$2),'Personalkosten 3. Jahr'!$M30/('Personalkosten 3. Jahr'!$E30-'Personalkosten 3. Jahr'!$D30+1),0),IF('Personalkosten 3. Jahr'!$C30&gt;0,'Personalkosten 3. Jahr'!$M30/12,0))</f>
        <v>0</v>
      </c>
      <c r="L84" s="64">
        <f>IF('Personalkosten 3. Jahr'!$D30&gt;0,IF('Personalkosten 3. Jahr'!$D30&lt;=Hilfstabelle!L$2=AND('Personalkosten 3. Jahr'!$E30&gt;=Hilfstabelle!L$2),'Personalkosten 3. Jahr'!$M30/('Personalkosten 3. Jahr'!$E30-'Personalkosten 3. Jahr'!$D30+1),0),IF('Personalkosten 3. Jahr'!$C30&gt;0,'Personalkosten 3. Jahr'!$M30/12,0))</f>
        <v>0</v>
      </c>
      <c r="M84" s="64">
        <f>IF('Personalkosten 3. Jahr'!$D30&gt;0,IF('Personalkosten 3. Jahr'!$D30&lt;=Hilfstabelle!M$2=AND('Personalkosten 3. Jahr'!$E30&gt;=Hilfstabelle!M$2),'Personalkosten 3. Jahr'!$M30/('Personalkosten 3. Jahr'!$E30-'Personalkosten 3. Jahr'!$D30+1),0),IF('Personalkosten 3. Jahr'!$C30&gt;0,'Personalkosten 3. Jahr'!$M30/12,0))</f>
        <v>0</v>
      </c>
      <c r="N84" s="65">
        <f t="shared" si="8"/>
        <v>0</v>
      </c>
      <c r="O84" s="37"/>
    </row>
    <row r="85" spans="1:15">
      <c r="A85" s="34">
        <v>17</v>
      </c>
      <c r="B85" s="64">
        <f>IF('Personalkosten 3. Jahr'!$D31&gt;0,IF('Personalkosten 3. Jahr'!$D31&lt;=Hilfstabelle!B$2=AND('Personalkosten 3. Jahr'!$E31&gt;=Hilfstabelle!B$2),'Personalkosten 3. Jahr'!$M31/('Personalkosten 3. Jahr'!$E31-'Personalkosten 3. Jahr'!$D31+1),0),IF('Personalkosten 3. Jahr'!$C31&gt;0,'Personalkosten 3. Jahr'!$M31/12,0))</f>
        <v>0</v>
      </c>
      <c r="C85" s="64">
        <f>IF('Personalkosten 3. Jahr'!$D31&gt;0,IF('Personalkosten 3. Jahr'!$D31&lt;=Hilfstabelle!C$2=AND('Personalkosten 3. Jahr'!$E31&gt;=Hilfstabelle!C$2),'Personalkosten 3. Jahr'!$M31/('Personalkosten 3. Jahr'!$E31-'Personalkosten 3. Jahr'!$D31+1),0),IF('Personalkosten 3. Jahr'!$C31&gt;0,'Personalkosten 3. Jahr'!$M31/12,0))</f>
        <v>0</v>
      </c>
      <c r="D85" s="64">
        <f>IF('Personalkosten 3. Jahr'!$D31&gt;0,IF('Personalkosten 3. Jahr'!$D31&lt;=Hilfstabelle!D$2=AND('Personalkosten 3. Jahr'!$E31&gt;=Hilfstabelle!D$2),'Personalkosten 3. Jahr'!$M31/('Personalkosten 3. Jahr'!$E31-'Personalkosten 3. Jahr'!$D31+1),0),IF('Personalkosten 3. Jahr'!$C31&gt;0,'Personalkosten 3. Jahr'!$M31/12,0))</f>
        <v>0</v>
      </c>
      <c r="E85" s="64">
        <f>IF('Personalkosten 3. Jahr'!$D31&gt;0,IF('Personalkosten 3. Jahr'!$D31&lt;=Hilfstabelle!E$2=AND('Personalkosten 3. Jahr'!$E31&gt;=Hilfstabelle!E$2),'Personalkosten 3. Jahr'!$M31/('Personalkosten 3. Jahr'!$E31-'Personalkosten 3. Jahr'!$D31+1),0),IF('Personalkosten 3. Jahr'!$C31&gt;0,'Personalkosten 3. Jahr'!$M31/12,0))</f>
        <v>0</v>
      </c>
      <c r="F85" s="64">
        <f>IF('Personalkosten 3. Jahr'!$D31&gt;0,IF('Personalkosten 3. Jahr'!$D31&lt;=Hilfstabelle!F$2=AND('Personalkosten 3. Jahr'!$E31&gt;=Hilfstabelle!F$2),'Personalkosten 3. Jahr'!$M31/('Personalkosten 3. Jahr'!$E31-'Personalkosten 3. Jahr'!$D31+1),0),IF('Personalkosten 3. Jahr'!$C31&gt;0,'Personalkosten 3. Jahr'!$M31/12,0))</f>
        <v>0</v>
      </c>
      <c r="G85" s="64">
        <f>IF('Personalkosten 3. Jahr'!$D31&gt;0,IF('Personalkosten 3. Jahr'!$D31&lt;=Hilfstabelle!G$2=AND('Personalkosten 3. Jahr'!$E31&gt;=Hilfstabelle!G$2),'Personalkosten 3. Jahr'!$M31/('Personalkosten 3. Jahr'!$E31-'Personalkosten 3. Jahr'!$D31+1),0),IF('Personalkosten 3. Jahr'!$C31&gt;0,'Personalkosten 3. Jahr'!$M31/12,0))</f>
        <v>0</v>
      </c>
      <c r="H85" s="64">
        <f>IF('Personalkosten 3. Jahr'!$D31&gt;0,IF('Personalkosten 3. Jahr'!$D31&lt;=Hilfstabelle!H$2=AND('Personalkosten 3. Jahr'!$E31&gt;=Hilfstabelle!H$2),'Personalkosten 3. Jahr'!$M31/('Personalkosten 3. Jahr'!$E31-'Personalkosten 3. Jahr'!$D31+1),0),IF('Personalkosten 3. Jahr'!$C31&gt;0,'Personalkosten 3. Jahr'!$M31/12,0))</f>
        <v>0</v>
      </c>
      <c r="I85" s="64">
        <f>IF('Personalkosten 3. Jahr'!$D31&gt;0,IF('Personalkosten 3. Jahr'!$D31&lt;=Hilfstabelle!I$2=AND('Personalkosten 3. Jahr'!$E31&gt;=Hilfstabelle!I$2),'Personalkosten 3. Jahr'!$M31/('Personalkosten 3. Jahr'!$E31-'Personalkosten 3. Jahr'!$D31+1),0),IF('Personalkosten 3. Jahr'!$C31&gt;0,'Personalkosten 3. Jahr'!$M31/12,0))</f>
        <v>0</v>
      </c>
      <c r="J85" s="64">
        <f>IF('Personalkosten 3. Jahr'!$D31&gt;0,IF('Personalkosten 3. Jahr'!$D31&lt;=Hilfstabelle!J$2=AND('Personalkosten 3. Jahr'!$E31&gt;=Hilfstabelle!J$2),'Personalkosten 3. Jahr'!$M31/('Personalkosten 3. Jahr'!$E31-'Personalkosten 3. Jahr'!$D31+1),0),IF('Personalkosten 3. Jahr'!$C31&gt;0,'Personalkosten 3. Jahr'!$M31/12,0))</f>
        <v>0</v>
      </c>
      <c r="K85" s="64">
        <f>IF('Personalkosten 3. Jahr'!$D31&gt;0,IF('Personalkosten 3. Jahr'!$D31&lt;=Hilfstabelle!K$2=AND('Personalkosten 3. Jahr'!$E31&gt;=Hilfstabelle!K$2),'Personalkosten 3. Jahr'!$M31/('Personalkosten 3. Jahr'!$E31-'Personalkosten 3. Jahr'!$D31+1),0),IF('Personalkosten 3. Jahr'!$C31&gt;0,'Personalkosten 3. Jahr'!$M31/12,0))</f>
        <v>0</v>
      </c>
      <c r="L85" s="64">
        <f>IF('Personalkosten 3. Jahr'!$D31&gt;0,IF('Personalkosten 3. Jahr'!$D31&lt;=Hilfstabelle!L$2=AND('Personalkosten 3. Jahr'!$E31&gt;=Hilfstabelle!L$2),'Personalkosten 3. Jahr'!$M31/('Personalkosten 3. Jahr'!$E31-'Personalkosten 3. Jahr'!$D31+1),0),IF('Personalkosten 3. Jahr'!$C31&gt;0,'Personalkosten 3. Jahr'!$M31/12,0))</f>
        <v>0</v>
      </c>
      <c r="M85" s="64">
        <f>IF('Personalkosten 3. Jahr'!$D31&gt;0,IF('Personalkosten 3. Jahr'!$D31&lt;=Hilfstabelle!M$2=AND('Personalkosten 3. Jahr'!$E31&gt;=Hilfstabelle!M$2),'Personalkosten 3. Jahr'!$M31/('Personalkosten 3. Jahr'!$E31-'Personalkosten 3. Jahr'!$D31+1),0),IF('Personalkosten 3. Jahr'!$C31&gt;0,'Personalkosten 3. Jahr'!$M31/12,0))</f>
        <v>0</v>
      </c>
      <c r="N85" s="65">
        <f t="shared" si="8"/>
        <v>0</v>
      </c>
      <c r="O85" s="37"/>
    </row>
    <row r="86" spans="1:15">
      <c r="A86" s="34">
        <v>18</v>
      </c>
      <c r="B86" s="64">
        <f>IF('Personalkosten 3. Jahr'!$D32&gt;0,IF('Personalkosten 3. Jahr'!$D32&lt;=Hilfstabelle!B$2=AND('Personalkosten 3. Jahr'!$E32&gt;=Hilfstabelle!B$2),'Personalkosten 3. Jahr'!$M32/('Personalkosten 3. Jahr'!$E32-'Personalkosten 3. Jahr'!$D32+1),0),IF('Personalkosten 3. Jahr'!$C32&gt;0,'Personalkosten 3. Jahr'!$M32/12,0))</f>
        <v>0</v>
      </c>
      <c r="C86" s="64">
        <f>IF('Personalkosten 3. Jahr'!$D32&gt;0,IF('Personalkosten 3. Jahr'!$D32&lt;=Hilfstabelle!C$2=AND('Personalkosten 3. Jahr'!$E32&gt;=Hilfstabelle!C$2),'Personalkosten 3. Jahr'!$M32/('Personalkosten 3. Jahr'!$E32-'Personalkosten 3. Jahr'!$D32+1),0),IF('Personalkosten 3. Jahr'!$C32&gt;0,'Personalkosten 3. Jahr'!$M32/12,0))</f>
        <v>0</v>
      </c>
      <c r="D86" s="64">
        <f>IF('Personalkosten 3. Jahr'!$D32&gt;0,IF('Personalkosten 3. Jahr'!$D32&lt;=Hilfstabelle!D$2=AND('Personalkosten 3. Jahr'!$E32&gt;=Hilfstabelle!D$2),'Personalkosten 3. Jahr'!$M32/('Personalkosten 3. Jahr'!$E32-'Personalkosten 3. Jahr'!$D32+1),0),IF('Personalkosten 3. Jahr'!$C32&gt;0,'Personalkosten 3. Jahr'!$M32/12,0))</f>
        <v>0</v>
      </c>
      <c r="E86" s="64">
        <f>IF('Personalkosten 3. Jahr'!$D32&gt;0,IF('Personalkosten 3. Jahr'!$D32&lt;=Hilfstabelle!E$2=AND('Personalkosten 3. Jahr'!$E32&gt;=Hilfstabelle!E$2),'Personalkosten 3. Jahr'!$M32/('Personalkosten 3. Jahr'!$E32-'Personalkosten 3. Jahr'!$D32+1),0),IF('Personalkosten 3. Jahr'!$C32&gt;0,'Personalkosten 3. Jahr'!$M32/12,0))</f>
        <v>0</v>
      </c>
      <c r="F86" s="64">
        <f>IF('Personalkosten 3. Jahr'!$D32&gt;0,IF('Personalkosten 3. Jahr'!$D32&lt;=Hilfstabelle!F$2=AND('Personalkosten 3. Jahr'!$E32&gt;=Hilfstabelle!F$2),'Personalkosten 3. Jahr'!$M32/('Personalkosten 3. Jahr'!$E32-'Personalkosten 3. Jahr'!$D32+1),0),IF('Personalkosten 3. Jahr'!$C32&gt;0,'Personalkosten 3. Jahr'!$M32/12,0))</f>
        <v>0</v>
      </c>
      <c r="G86" s="64">
        <f>IF('Personalkosten 3. Jahr'!$D32&gt;0,IF('Personalkosten 3. Jahr'!$D32&lt;=Hilfstabelle!G$2=AND('Personalkosten 3. Jahr'!$E32&gt;=Hilfstabelle!G$2),'Personalkosten 3. Jahr'!$M32/('Personalkosten 3. Jahr'!$E32-'Personalkosten 3. Jahr'!$D32+1),0),IF('Personalkosten 3. Jahr'!$C32&gt;0,'Personalkosten 3. Jahr'!$M32/12,0))</f>
        <v>0</v>
      </c>
      <c r="H86" s="64">
        <f>IF('Personalkosten 3. Jahr'!$D32&gt;0,IF('Personalkosten 3. Jahr'!$D32&lt;=Hilfstabelle!H$2=AND('Personalkosten 3. Jahr'!$E32&gt;=Hilfstabelle!H$2),'Personalkosten 3. Jahr'!$M32/('Personalkosten 3. Jahr'!$E32-'Personalkosten 3. Jahr'!$D32+1),0),IF('Personalkosten 3. Jahr'!$C32&gt;0,'Personalkosten 3. Jahr'!$M32/12,0))</f>
        <v>0</v>
      </c>
      <c r="I86" s="64">
        <f>IF('Personalkosten 3. Jahr'!$D32&gt;0,IF('Personalkosten 3. Jahr'!$D32&lt;=Hilfstabelle!I$2=AND('Personalkosten 3. Jahr'!$E32&gt;=Hilfstabelle!I$2),'Personalkosten 3. Jahr'!$M32/('Personalkosten 3. Jahr'!$E32-'Personalkosten 3. Jahr'!$D32+1),0),IF('Personalkosten 3. Jahr'!$C32&gt;0,'Personalkosten 3. Jahr'!$M32/12,0))</f>
        <v>0</v>
      </c>
      <c r="J86" s="64">
        <f>IF('Personalkosten 3. Jahr'!$D32&gt;0,IF('Personalkosten 3. Jahr'!$D32&lt;=Hilfstabelle!J$2=AND('Personalkosten 3. Jahr'!$E32&gt;=Hilfstabelle!J$2),'Personalkosten 3. Jahr'!$M32/('Personalkosten 3. Jahr'!$E32-'Personalkosten 3. Jahr'!$D32+1),0),IF('Personalkosten 3. Jahr'!$C32&gt;0,'Personalkosten 3. Jahr'!$M32/12,0))</f>
        <v>0</v>
      </c>
      <c r="K86" s="64">
        <f>IF('Personalkosten 3. Jahr'!$D32&gt;0,IF('Personalkosten 3. Jahr'!$D32&lt;=Hilfstabelle!K$2=AND('Personalkosten 3. Jahr'!$E32&gt;=Hilfstabelle!K$2),'Personalkosten 3. Jahr'!$M32/('Personalkosten 3. Jahr'!$E32-'Personalkosten 3. Jahr'!$D32+1),0),IF('Personalkosten 3. Jahr'!$C32&gt;0,'Personalkosten 3. Jahr'!$M32/12,0))</f>
        <v>0</v>
      </c>
      <c r="L86" s="64">
        <f>IF('Personalkosten 3. Jahr'!$D32&gt;0,IF('Personalkosten 3. Jahr'!$D32&lt;=Hilfstabelle!L$2=AND('Personalkosten 3. Jahr'!$E32&gt;=Hilfstabelle!L$2),'Personalkosten 3. Jahr'!$M32/('Personalkosten 3. Jahr'!$E32-'Personalkosten 3. Jahr'!$D32+1),0),IF('Personalkosten 3. Jahr'!$C32&gt;0,'Personalkosten 3. Jahr'!$M32/12,0))</f>
        <v>0</v>
      </c>
      <c r="M86" s="64">
        <f>IF('Personalkosten 3. Jahr'!$D32&gt;0,IF('Personalkosten 3. Jahr'!$D32&lt;=Hilfstabelle!M$2=AND('Personalkosten 3. Jahr'!$E32&gt;=Hilfstabelle!M$2),'Personalkosten 3. Jahr'!$M32/('Personalkosten 3. Jahr'!$E32-'Personalkosten 3. Jahr'!$D32+1),0),IF('Personalkosten 3. Jahr'!$C32&gt;0,'Personalkosten 3. Jahr'!$M32/12,0))</f>
        <v>0</v>
      </c>
      <c r="N86" s="65">
        <f t="shared" ref="N86:N95" si="9">SUM(B86:M86)</f>
        <v>0</v>
      </c>
      <c r="O86" s="37"/>
    </row>
    <row r="87" spans="1:15">
      <c r="A87" s="34">
        <v>19</v>
      </c>
      <c r="B87" s="64">
        <f>IF('Personalkosten 3. Jahr'!$D33&gt;0,IF('Personalkosten 3. Jahr'!$D33&lt;=Hilfstabelle!B$2=AND('Personalkosten 3. Jahr'!$E33&gt;=Hilfstabelle!B$2),'Personalkosten 3. Jahr'!$M33/('Personalkosten 3. Jahr'!$E33-'Personalkosten 3. Jahr'!$D33+1),0),IF('Personalkosten 3. Jahr'!$C33&gt;0,'Personalkosten 3. Jahr'!$M33/12,0))</f>
        <v>0</v>
      </c>
      <c r="C87" s="64">
        <f>IF('Personalkosten 3. Jahr'!$D33&gt;0,IF('Personalkosten 3. Jahr'!$D33&lt;=Hilfstabelle!C$2=AND('Personalkosten 3. Jahr'!$E33&gt;=Hilfstabelle!C$2),'Personalkosten 3. Jahr'!$M33/('Personalkosten 3. Jahr'!$E33-'Personalkosten 3. Jahr'!$D33+1),0),IF('Personalkosten 3. Jahr'!$C33&gt;0,'Personalkosten 3. Jahr'!$M33/12,0))</f>
        <v>0</v>
      </c>
      <c r="D87" s="64">
        <f>IF('Personalkosten 3. Jahr'!$D33&gt;0,IF('Personalkosten 3. Jahr'!$D33&lt;=Hilfstabelle!D$2=AND('Personalkosten 3. Jahr'!$E33&gt;=Hilfstabelle!D$2),'Personalkosten 3. Jahr'!$M33/('Personalkosten 3. Jahr'!$E33-'Personalkosten 3. Jahr'!$D33+1),0),IF('Personalkosten 3. Jahr'!$C33&gt;0,'Personalkosten 3. Jahr'!$M33/12,0))</f>
        <v>0</v>
      </c>
      <c r="E87" s="64">
        <f>IF('Personalkosten 3. Jahr'!$D33&gt;0,IF('Personalkosten 3. Jahr'!$D33&lt;=Hilfstabelle!E$2=AND('Personalkosten 3. Jahr'!$E33&gt;=Hilfstabelle!E$2),'Personalkosten 3. Jahr'!$M33/('Personalkosten 3. Jahr'!$E33-'Personalkosten 3. Jahr'!$D33+1),0),IF('Personalkosten 3. Jahr'!$C33&gt;0,'Personalkosten 3. Jahr'!$M33/12,0))</f>
        <v>0</v>
      </c>
      <c r="F87" s="64">
        <f>IF('Personalkosten 3. Jahr'!$D33&gt;0,IF('Personalkosten 3. Jahr'!$D33&lt;=Hilfstabelle!F$2=AND('Personalkosten 3. Jahr'!$E33&gt;=Hilfstabelle!F$2),'Personalkosten 3. Jahr'!$M33/('Personalkosten 3. Jahr'!$E33-'Personalkosten 3. Jahr'!$D33+1),0),IF('Personalkosten 3. Jahr'!$C33&gt;0,'Personalkosten 3. Jahr'!$M33/12,0))</f>
        <v>0</v>
      </c>
      <c r="G87" s="64">
        <f>IF('Personalkosten 3. Jahr'!$D33&gt;0,IF('Personalkosten 3. Jahr'!$D33&lt;=Hilfstabelle!G$2=AND('Personalkosten 3. Jahr'!$E33&gt;=Hilfstabelle!G$2),'Personalkosten 3. Jahr'!$M33/('Personalkosten 3. Jahr'!$E33-'Personalkosten 3. Jahr'!$D33+1),0),IF('Personalkosten 3. Jahr'!$C33&gt;0,'Personalkosten 3. Jahr'!$M33/12,0))</f>
        <v>0</v>
      </c>
      <c r="H87" s="64">
        <f>IF('Personalkosten 3. Jahr'!$D33&gt;0,IF('Personalkosten 3. Jahr'!$D33&lt;=Hilfstabelle!H$2=AND('Personalkosten 3. Jahr'!$E33&gt;=Hilfstabelle!H$2),'Personalkosten 3. Jahr'!$M33/('Personalkosten 3. Jahr'!$E33-'Personalkosten 3. Jahr'!$D33+1),0),IF('Personalkosten 3. Jahr'!$C33&gt;0,'Personalkosten 3. Jahr'!$M33/12,0))</f>
        <v>0</v>
      </c>
      <c r="I87" s="64">
        <f>IF('Personalkosten 3. Jahr'!$D33&gt;0,IF('Personalkosten 3. Jahr'!$D33&lt;=Hilfstabelle!I$2=AND('Personalkosten 3. Jahr'!$E33&gt;=Hilfstabelle!I$2),'Personalkosten 3. Jahr'!$M33/('Personalkosten 3. Jahr'!$E33-'Personalkosten 3. Jahr'!$D33+1),0),IF('Personalkosten 3. Jahr'!$C33&gt;0,'Personalkosten 3. Jahr'!$M33/12,0))</f>
        <v>0</v>
      </c>
      <c r="J87" s="64">
        <f>IF('Personalkosten 3. Jahr'!$D33&gt;0,IF('Personalkosten 3. Jahr'!$D33&lt;=Hilfstabelle!J$2=AND('Personalkosten 3. Jahr'!$E33&gt;=Hilfstabelle!J$2),'Personalkosten 3. Jahr'!$M33/('Personalkosten 3. Jahr'!$E33-'Personalkosten 3. Jahr'!$D33+1),0),IF('Personalkosten 3. Jahr'!$C33&gt;0,'Personalkosten 3. Jahr'!$M33/12,0))</f>
        <v>0</v>
      </c>
      <c r="K87" s="64">
        <f>IF('Personalkosten 3. Jahr'!$D33&gt;0,IF('Personalkosten 3. Jahr'!$D33&lt;=Hilfstabelle!K$2=AND('Personalkosten 3. Jahr'!$E33&gt;=Hilfstabelle!K$2),'Personalkosten 3. Jahr'!$M33/('Personalkosten 3. Jahr'!$E33-'Personalkosten 3. Jahr'!$D33+1),0),IF('Personalkosten 3. Jahr'!$C33&gt;0,'Personalkosten 3. Jahr'!$M33/12,0))</f>
        <v>0</v>
      </c>
      <c r="L87" s="64">
        <f>IF('Personalkosten 3. Jahr'!$D33&gt;0,IF('Personalkosten 3. Jahr'!$D33&lt;=Hilfstabelle!L$2=AND('Personalkosten 3. Jahr'!$E33&gt;=Hilfstabelle!L$2),'Personalkosten 3. Jahr'!$M33/('Personalkosten 3. Jahr'!$E33-'Personalkosten 3. Jahr'!$D33+1),0),IF('Personalkosten 3. Jahr'!$C33&gt;0,'Personalkosten 3. Jahr'!$M33/12,0))</f>
        <v>0</v>
      </c>
      <c r="M87" s="64">
        <f>IF('Personalkosten 3. Jahr'!$D33&gt;0,IF('Personalkosten 3. Jahr'!$D33&lt;=Hilfstabelle!M$2=AND('Personalkosten 3. Jahr'!$E33&gt;=Hilfstabelle!M$2),'Personalkosten 3. Jahr'!$M33/('Personalkosten 3. Jahr'!$E33-'Personalkosten 3. Jahr'!$D33+1),0),IF('Personalkosten 3. Jahr'!$C33&gt;0,'Personalkosten 3. Jahr'!$M33/12,0))</f>
        <v>0</v>
      </c>
      <c r="N87" s="65">
        <f t="shared" si="9"/>
        <v>0</v>
      </c>
      <c r="O87" s="37"/>
    </row>
    <row r="88" spans="1:15">
      <c r="A88" s="34">
        <v>20</v>
      </c>
      <c r="B88" s="64">
        <f>IF('Personalkosten 3. Jahr'!$D34&gt;0,IF('Personalkosten 3. Jahr'!$D34&lt;=Hilfstabelle!B$2=AND('Personalkosten 3. Jahr'!$E34&gt;=Hilfstabelle!B$2),'Personalkosten 3. Jahr'!$M34/('Personalkosten 3. Jahr'!$E34-'Personalkosten 3. Jahr'!$D34+1),0),IF('Personalkosten 3. Jahr'!$C34&gt;0,'Personalkosten 3. Jahr'!$M34/12,0))</f>
        <v>0</v>
      </c>
      <c r="C88" s="64">
        <f>IF('Personalkosten 3. Jahr'!$D34&gt;0,IF('Personalkosten 3. Jahr'!$D34&lt;=Hilfstabelle!C$2=AND('Personalkosten 3. Jahr'!$E34&gt;=Hilfstabelle!C$2),'Personalkosten 3. Jahr'!$M34/('Personalkosten 3. Jahr'!$E34-'Personalkosten 3. Jahr'!$D34+1),0),IF('Personalkosten 3. Jahr'!$C34&gt;0,'Personalkosten 3. Jahr'!$M34/12,0))</f>
        <v>0</v>
      </c>
      <c r="D88" s="64">
        <f>IF('Personalkosten 3. Jahr'!$D34&gt;0,IF('Personalkosten 3. Jahr'!$D34&lt;=Hilfstabelle!D$2=AND('Personalkosten 3. Jahr'!$E34&gt;=Hilfstabelle!D$2),'Personalkosten 3. Jahr'!$M34/('Personalkosten 3. Jahr'!$E34-'Personalkosten 3. Jahr'!$D34+1),0),IF('Personalkosten 3. Jahr'!$C34&gt;0,'Personalkosten 3. Jahr'!$M34/12,0))</f>
        <v>0</v>
      </c>
      <c r="E88" s="64">
        <f>IF('Personalkosten 3. Jahr'!$D34&gt;0,IF('Personalkosten 3. Jahr'!$D34&lt;=Hilfstabelle!E$2=AND('Personalkosten 3. Jahr'!$E34&gt;=Hilfstabelle!E$2),'Personalkosten 3. Jahr'!$M34/('Personalkosten 3. Jahr'!$E34-'Personalkosten 3. Jahr'!$D34+1),0),IF('Personalkosten 3. Jahr'!$C34&gt;0,'Personalkosten 3. Jahr'!$M34/12,0))</f>
        <v>0</v>
      </c>
      <c r="F88" s="64">
        <f>IF('Personalkosten 3. Jahr'!$D34&gt;0,IF('Personalkosten 3. Jahr'!$D34&lt;=Hilfstabelle!F$2=AND('Personalkosten 3. Jahr'!$E34&gt;=Hilfstabelle!F$2),'Personalkosten 3. Jahr'!$M34/('Personalkosten 3. Jahr'!$E34-'Personalkosten 3. Jahr'!$D34+1),0),IF('Personalkosten 3. Jahr'!$C34&gt;0,'Personalkosten 3. Jahr'!$M34/12,0))</f>
        <v>0</v>
      </c>
      <c r="G88" s="64">
        <f>IF('Personalkosten 3. Jahr'!$D34&gt;0,IF('Personalkosten 3. Jahr'!$D34&lt;=Hilfstabelle!G$2=AND('Personalkosten 3. Jahr'!$E34&gt;=Hilfstabelle!G$2),'Personalkosten 3. Jahr'!$M34/('Personalkosten 3. Jahr'!$E34-'Personalkosten 3. Jahr'!$D34+1),0),IF('Personalkosten 3. Jahr'!$C34&gt;0,'Personalkosten 3. Jahr'!$M34/12,0))</f>
        <v>0</v>
      </c>
      <c r="H88" s="64">
        <f>IF('Personalkosten 3. Jahr'!$D34&gt;0,IF('Personalkosten 3. Jahr'!$D34&lt;=Hilfstabelle!H$2=AND('Personalkosten 3. Jahr'!$E34&gt;=Hilfstabelle!H$2),'Personalkosten 3. Jahr'!$M34/('Personalkosten 3. Jahr'!$E34-'Personalkosten 3. Jahr'!$D34+1),0),IF('Personalkosten 3. Jahr'!$C34&gt;0,'Personalkosten 3. Jahr'!$M34/12,0))</f>
        <v>0</v>
      </c>
      <c r="I88" s="64">
        <f>IF('Personalkosten 3. Jahr'!$D34&gt;0,IF('Personalkosten 3. Jahr'!$D34&lt;=Hilfstabelle!I$2=AND('Personalkosten 3. Jahr'!$E34&gt;=Hilfstabelle!I$2),'Personalkosten 3. Jahr'!$M34/('Personalkosten 3. Jahr'!$E34-'Personalkosten 3. Jahr'!$D34+1),0),IF('Personalkosten 3. Jahr'!$C34&gt;0,'Personalkosten 3. Jahr'!$M34/12,0))</f>
        <v>0</v>
      </c>
      <c r="J88" s="64">
        <f>IF('Personalkosten 3. Jahr'!$D34&gt;0,IF('Personalkosten 3. Jahr'!$D34&lt;=Hilfstabelle!J$2=AND('Personalkosten 3. Jahr'!$E34&gt;=Hilfstabelle!J$2),'Personalkosten 3. Jahr'!$M34/('Personalkosten 3. Jahr'!$E34-'Personalkosten 3. Jahr'!$D34+1),0),IF('Personalkosten 3. Jahr'!$C34&gt;0,'Personalkosten 3. Jahr'!$M34/12,0))</f>
        <v>0</v>
      </c>
      <c r="K88" s="64">
        <f>IF('Personalkosten 3. Jahr'!$D34&gt;0,IF('Personalkosten 3. Jahr'!$D34&lt;=Hilfstabelle!K$2=AND('Personalkosten 3. Jahr'!$E34&gt;=Hilfstabelle!K$2),'Personalkosten 3. Jahr'!$M34/('Personalkosten 3. Jahr'!$E34-'Personalkosten 3. Jahr'!$D34+1),0),IF('Personalkosten 3. Jahr'!$C34&gt;0,'Personalkosten 3. Jahr'!$M34/12,0))</f>
        <v>0</v>
      </c>
      <c r="L88" s="64">
        <f>IF('Personalkosten 3. Jahr'!$D34&gt;0,IF('Personalkosten 3. Jahr'!$D34&lt;=Hilfstabelle!L$2=AND('Personalkosten 3. Jahr'!$E34&gt;=Hilfstabelle!L$2),'Personalkosten 3. Jahr'!$M34/('Personalkosten 3. Jahr'!$E34-'Personalkosten 3. Jahr'!$D34+1),0),IF('Personalkosten 3. Jahr'!$C34&gt;0,'Personalkosten 3. Jahr'!$M34/12,0))</f>
        <v>0</v>
      </c>
      <c r="M88" s="64">
        <f>IF('Personalkosten 3. Jahr'!$D34&gt;0,IF('Personalkosten 3. Jahr'!$D34&lt;=Hilfstabelle!M$2=AND('Personalkosten 3. Jahr'!$E34&gt;=Hilfstabelle!M$2),'Personalkosten 3. Jahr'!$M34/('Personalkosten 3. Jahr'!$E34-'Personalkosten 3. Jahr'!$D34+1),0),IF('Personalkosten 3. Jahr'!$C34&gt;0,'Personalkosten 3. Jahr'!$M34/12,0))</f>
        <v>0</v>
      </c>
      <c r="N88" s="65">
        <f t="shared" si="9"/>
        <v>0</v>
      </c>
      <c r="O88" s="37"/>
    </row>
    <row r="89" spans="1:15">
      <c r="A89" s="34">
        <v>21</v>
      </c>
      <c r="B89" s="64">
        <f>IF('Personalkosten 3. Jahr'!$D35&gt;0,IF('Personalkosten 3. Jahr'!$D35&lt;=Hilfstabelle!B$2=AND('Personalkosten 3. Jahr'!$E35&gt;=Hilfstabelle!B$2),'Personalkosten 3. Jahr'!$M35/('Personalkosten 3. Jahr'!$E35-'Personalkosten 3. Jahr'!$D35+1),0),IF('Personalkosten 3. Jahr'!$C35&gt;0,'Personalkosten 3. Jahr'!$M35/12,0))</f>
        <v>0</v>
      </c>
      <c r="C89" s="64">
        <f>IF('Personalkosten 3. Jahr'!$D35&gt;0,IF('Personalkosten 3. Jahr'!$D35&lt;=Hilfstabelle!C$2=AND('Personalkosten 3. Jahr'!$E35&gt;=Hilfstabelle!C$2),'Personalkosten 3. Jahr'!$M35/('Personalkosten 3. Jahr'!$E35-'Personalkosten 3. Jahr'!$D35+1),0),IF('Personalkosten 3. Jahr'!$C35&gt;0,'Personalkosten 3. Jahr'!$M35/12,0))</f>
        <v>0</v>
      </c>
      <c r="D89" s="64">
        <f>IF('Personalkosten 3. Jahr'!$D35&gt;0,IF('Personalkosten 3. Jahr'!$D35&lt;=Hilfstabelle!D$2=AND('Personalkosten 3. Jahr'!$E35&gt;=Hilfstabelle!D$2),'Personalkosten 3. Jahr'!$M35/('Personalkosten 3. Jahr'!$E35-'Personalkosten 3. Jahr'!$D35+1),0),IF('Personalkosten 3. Jahr'!$C35&gt;0,'Personalkosten 3. Jahr'!$M35/12,0))</f>
        <v>0</v>
      </c>
      <c r="E89" s="64">
        <f>IF('Personalkosten 3. Jahr'!$D35&gt;0,IF('Personalkosten 3. Jahr'!$D35&lt;=Hilfstabelle!E$2=AND('Personalkosten 3. Jahr'!$E35&gt;=Hilfstabelle!E$2),'Personalkosten 3. Jahr'!$M35/('Personalkosten 3. Jahr'!$E35-'Personalkosten 3. Jahr'!$D35+1),0),IF('Personalkosten 3. Jahr'!$C35&gt;0,'Personalkosten 3. Jahr'!$M35/12,0))</f>
        <v>0</v>
      </c>
      <c r="F89" s="64">
        <f>IF('Personalkosten 3. Jahr'!$D35&gt;0,IF('Personalkosten 3. Jahr'!$D35&lt;=Hilfstabelle!F$2=AND('Personalkosten 3. Jahr'!$E35&gt;=Hilfstabelle!F$2),'Personalkosten 3. Jahr'!$M35/('Personalkosten 3. Jahr'!$E35-'Personalkosten 3. Jahr'!$D35+1),0),IF('Personalkosten 3. Jahr'!$C35&gt;0,'Personalkosten 3. Jahr'!$M35/12,0))</f>
        <v>0</v>
      </c>
      <c r="G89" s="64">
        <f>IF('Personalkosten 3. Jahr'!$D35&gt;0,IF('Personalkosten 3. Jahr'!$D35&lt;=Hilfstabelle!G$2=AND('Personalkosten 3. Jahr'!$E35&gt;=Hilfstabelle!G$2),'Personalkosten 3. Jahr'!$M35/('Personalkosten 3. Jahr'!$E35-'Personalkosten 3. Jahr'!$D35+1),0),IF('Personalkosten 3. Jahr'!$C35&gt;0,'Personalkosten 3. Jahr'!$M35/12,0))</f>
        <v>0</v>
      </c>
      <c r="H89" s="64">
        <f>IF('Personalkosten 3. Jahr'!$D35&gt;0,IF('Personalkosten 3. Jahr'!$D35&lt;=Hilfstabelle!H$2=AND('Personalkosten 3. Jahr'!$E35&gt;=Hilfstabelle!H$2),'Personalkosten 3. Jahr'!$M35/('Personalkosten 3. Jahr'!$E35-'Personalkosten 3. Jahr'!$D35+1),0),IF('Personalkosten 3. Jahr'!$C35&gt;0,'Personalkosten 3. Jahr'!$M35/12,0))</f>
        <v>0</v>
      </c>
      <c r="I89" s="64">
        <f>IF('Personalkosten 3. Jahr'!$D35&gt;0,IF('Personalkosten 3. Jahr'!$D35&lt;=Hilfstabelle!I$2=AND('Personalkosten 3. Jahr'!$E35&gt;=Hilfstabelle!I$2),'Personalkosten 3. Jahr'!$M35/('Personalkosten 3. Jahr'!$E35-'Personalkosten 3. Jahr'!$D35+1),0),IF('Personalkosten 3. Jahr'!$C35&gt;0,'Personalkosten 3. Jahr'!$M35/12,0))</f>
        <v>0</v>
      </c>
      <c r="J89" s="64">
        <f>IF('Personalkosten 3. Jahr'!$D35&gt;0,IF('Personalkosten 3. Jahr'!$D35&lt;=Hilfstabelle!J$2=AND('Personalkosten 3. Jahr'!$E35&gt;=Hilfstabelle!J$2),'Personalkosten 3. Jahr'!$M35/('Personalkosten 3. Jahr'!$E35-'Personalkosten 3. Jahr'!$D35+1),0),IF('Personalkosten 3. Jahr'!$C35&gt;0,'Personalkosten 3. Jahr'!$M35/12,0))</f>
        <v>0</v>
      </c>
      <c r="K89" s="64">
        <f>IF('Personalkosten 3. Jahr'!$D35&gt;0,IF('Personalkosten 3. Jahr'!$D35&lt;=Hilfstabelle!K$2=AND('Personalkosten 3. Jahr'!$E35&gt;=Hilfstabelle!K$2),'Personalkosten 3. Jahr'!$M35/('Personalkosten 3. Jahr'!$E35-'Personalkosten 3. Jahr'!$D35+1),0),IF('Personalkosten 3. Jahr'!$C35&gt;0,'Personalkosten 3. Jahr'!$M35/12,0))</f>
        <v>0</v>
      </c>
      <c r="L89" s="64">
        <f>IF('Personalkosten 3. Jahr'!$D35&gt;0,IF('Personalkosten 3. Jahr'!$D35&lt;=Hilfstabelle!L$2=AND('Personalkosten 3. Jahr'!$E35&gt;=Hilfstabelle!L$2),'Personalkosten 3. Jahr'!$M35/('Personalkosten 3. Jahr'!$E35-'Personalkosten 3. Jahr'!$D35+1),0),IF('Personalkosten 3. Jahr'!$C35&gt;0,'Personalkosten 3. Jahr'!$M35/12,0))</f>
        <v>0</v>
      </c>
      <c r="M89" s="64">
        <f>IF('Personalkosten 3. Jahr'!$D35&gt;0,IF('Personalkosten 3. Jahr'!$D35&lt;=Hilfstabelle!M$2=AND('Personalkosten 3. Jahr'!$E35&gt;=Hilfstabelle!M$2),'Personalkosten 3. Jahr'!$M35/('Personalkosten 3. Jahr'!$E35-'Personalkosten 3. Jahr'!$D35+1),0),IF('Personalkosten 3. Jahr'!$C35&gt;0,'Personalkosten 3. Jahr'!$M35/12,0))</f>
        <v>0</v>
      </c>
      <c r="N89" s="65">
        <f t="shared" si="9"/>
        <v>0</v>
      </c>
      <c r="O89" s="37"/>
    </row>
    <row r="90" spans="1:15">
      <c r="A90" s="34">
        <v>22</v>
      </c>
      <c r="B90" s="64">
        <f>IF('Personalkosten 3. Jahr'!$D36&gt;0,IF('Personalkosten 3. Jahr'!$D36&lt;=Hilfstabelle!B$2=AND('Personalkosten 3. Jahr'!$E36&gt;=Hilfstabelle!B$2),'Personalkosten 3. Jahr'!$M36/('Personalkosten 3. Jahr'!$E36-'Personalkosten 3. Jahr'!$D36+1),0),IF('Personalkosten 3. Jahr'!$C36&gt;0,'Personalkosten 3. Jahr'!$M36/12,0))</f>
        <v>0</v>
      </c>
      <c r="C90" s="64">
        <f>IF('Personalkosten 3. Jahr'!$D36&gt;0,IF('Personalkosten 3. Jahr'!$D36&lt;=Hilfstabelle!C$2=AND('Personalkosten 3. Jahr'!$E36&gt;=Hilfstabelle!C$2),'Personalkosten 3. Jahr'!$M36/('Personalkosten 3. Jahr'!$E36-'Personalkosten 3. Jahr'!$D36+1),0),IF('Personalkosten 3. Jahr'!$C36&gt;0,'Personalkosten 3. Jahr'!$M36/12,0))</f>
        <v>0</v>
      </c>
      <c r="D90" s="64">
        <f>IF('Personalkosten 3. Jahr'!$D36&gt;0,IF('Personalkosten 3. Jahr'!$D36&lt;=Hilfstabelle!D$2=AND('Personalkosten 3. Jahr'!$E36&gt;=Hilfstabelle!D$2),'Personalkosten 3. Jahr'!$M36/('Personalkosten 3. Jahr'!$E36-'Personalkosten 3. Jahr'!$D36+1),0),IF('Personalkosten 3. Jahr'!$C36&gt;0,'Personalkosten 3. Jahr'!$M36/12,0))</f>
        <v>0</v>
      </c>
      <c r="E90" s="64">
        <f>IF('Personalkosten 3. Jahr'!$D36&gt;0,IF('Personalkosten 3. Jahr'!$D36&lt;=Hilfstabelle!E$2=AND('Personalkosten 3. Jahr'!$E36&gt;=Hilfstabelle!E$2),'Personalkosten 3. Jahr'!$M36/('Personalkosten 3. Jahr'!$E36-'Personalkosten 3. Jahr'!$D36+1),0),IF('Personalkosten 3. Jahr'!$C36&gt;0,'Personalkosten 3. Jahr'!$M36/12,0))</f>
        <v>0</v>
      </c>
      <c r="F90" s="64">
        <f>IF('Personalkosten 3. Jahr'!$D36&gt;0,IF('Personalkosten 3. Jahr'!$D36&lt;=Hilfstabelle!F$2=AND('Personalkosten 3. Jahr'!$E36&gt;=Hilfstabelle!F$2),'Personalkosten 3. Jahr'!$M36/('Personalkosten 3. Jahr'!$E36-'Personalkosten 3. Jahr'!$D36+1),0),IF('Personalkosten 3. Jahr'!$C36&gt;0,'Personalkosten 3. Jahr'!$M36/12,0))</f>
        <v>0</v>
      </c>
      <c r="G90" s="64">
        <f>IF('Personalkosten 3. Jahr'!$D36&gt;0,IF('Personalkosten 3. Jahr'!$D36&lt;=Hilfstabelle!G$2=AND('Personalkosten 3. Jahr'!$E36&gt;=Hilfstabelle!G$2),'Personalkosten 3. Jahr'!$M36/('Personalkosten 3. Jahr'!$E36-'Personalkosten 3. Jahr'!$D36+1),0),IF('Personalkosten 3. Jahr'!$C36&gt;0,'Personalkosten 3. Jahr'!$M36/12,0))</f>
        <v>0</v>
      </c>
      <c r="H90" s="64">
        <f>IF('Personalkosten 3. Jahr'!$D36&gt;0,IF('Personalkosten 3. Jahr'!$D36&lt;=Hilfstabelle!H$2=AND('Personalkosten 3. Jahr'!$E36&gt;=Hilfstabelle!H$2),'Personalkosten 3. Jahr'!$M36/('Personalkosten 3. Jahr'!$E36-'Personalkosten 3. Jahr'!$D36+1),0),IF('Personalkosten 3. Jahr'!$C36&gt;0,'Personalkosten 3. Jahr'!$M36/12,0))</f>
        <v>0</v>
      </c>
      <c r="I90" s="64">
        <f>IF('Personalkosten 3. Jahr'!$D36&gt;0,IF('Personalkosten 3. Jahr'!$D36&lt;=Hilfstabelle!I$2=AND('Personalkosten 3. Jahr'!$E36&gt;=Hilfstabelle!I$2),'Personalkosten 3. Jahr'!$M36/('Personalkosten 3. Jahr'!$E36-'Personalkosten 3. Jahr'!$D36+1),0),IF('Personalkosten 3. Jahr'!$C36&gt;0,'Personalkosten 3. Jahr'!$M36/12,0))</f>
        <v>0</v>
      </c>
      <c r="J90" s="64">
        <f>IF('Personalkosten 3. Jahr'!$D36&gt;0,IF('Personalkosten 3. Jahr'!$D36&lt;=Hilfstabelle!J$2=AND('Personalkosten 3. Jahr'!$E36&gt;=Hilfstabelle!J$2),'Personalkosten 3. Jahr'!$M36/('Personalkosten 3. Jahr'!$E36-'Personalkosten 3. Jahr'!$D36+1),0),IF('Personalkosten 3. Jahr'!$C36&gt;0,'Personalkosten 3. Jahr'!$M36/12,0))</f>
        <v>0</v>
      </c>
      <c r="K90" s="64">
        <f>IF('Personalkosten 3. Jahr'!$D36&gt;0,IF('Personalkosten 3. Jahr'!$D36&lt;=Hilfstabelle!K$2=AND('Personalkosten 3. Jahr'!$E36&gt;=Hilfstabelle!K$2),'Personalkosten 3. Jahr'!$M36/('Personalkosten 3. Jahr'!$E36-'Personalkosten 3. Jahr'!$D36+1),0),IF('Personalkosten 3. Jahr'!$C36&gt;0,'Personalkosten 3. Jahr'!$M36/12,0))</f>
        <v>0</v>
      </c>
      <c r="L90" s="64">
        <f>IF('Personalkosten 3. Jahr'!$D36&gt;0,IF('Personalkosten 3. Jahr'!$D36&lt;=Hilfstabelle!L$2=AND('Personalkosten 3. Jahr'!$E36&gt;=Hilfstabelle!L$2),'Personalkosten 3. Jahr'!$M36/('Personalkosten 3. Jahr'!$E36-'Personalkosten 3. Jahr'!$D36+1),0),IF('Personalkosten 3. Jahr'!$C36&gt;0,'Personalkosten 3. Jahr'!$M36/12,0))</f>
        <v>0</v>
      </c>
      <c r="M90" s="64">
        <f>IF('Personalkosten 3. Jahr'!$D36&gt;0,IF('Personalkosten 3. Jahr'!$D36&lt;=Hilfstabelle!M$2=AND('Personalkosten 3. Jahr'!$E36&gt;=Hilfstabelle!M$2),'Personalkosten 3. Jahr'!$M36/('Personalkosten 3. Jahr'!$E36-'Personalkosten 3. Jahr'!$D36+1),0),IF('Personalkosten 3. Jahr'!$C36&gt;0,'Personalkosten 3. Jahr'!$M36/12,0))</f>
        <v>0</v>
      </c>
      <c r="N90" s="65">
        <f t="shared" si="9"/>
        <v>0</v>
      </c>
      <c r="O90" s="37"/>
    </row>
    <row r="91" spans="1:15">
      <c r="A91" s="34">
        <v>23</v>
      </c>
      <c r="B91" s="64">
        <f>IF('Personalkosten 3. Jahr'!$D37&gt;0,IF('Personalkosten 3. Jahr'!$D37&lt;=Hilfstabelle!B$2=AND('Personalkosten 3. Jahr'!$E37&gt;=Hilfstabelle!B$2),'Personalkosten 3. Jahr'!$M37/('Personalkosten 3. Jahr'!$E37-'Personalkosten 3. Jahr'!$D37+1),0),IF('Personalkosten 3. Jahr'!$C37&gt;0,'Personalkosten 3. Jahr'!$M37/12,0))</f>
        <v>0</v>
      </c>
      <c r="C91" s="64">
        <f>IF('Personalkosten 3. Jahr'!$D37&gt;0,IF('Personalkosten 3. Jahr'!$D37&lt;=Hilfstabelle!C$2=AND('Personalkosten 3. Jahr'!$E37&gt;=Hilfstabelle!C$2),'Personalkosten 3. Jahr'!$M37/('Personalkosten 3. Jahr'!$E37-'Personalkosten 3. Jahr'!$D37+1),0),IF('Personalkosten 3. Jahr'!$C37&gt;0,'Personalkosten 3. Jahr'!$M37/12,0))</f>
        <v>0</v>
      </c>
      <c r="D91" s="64">
        <f>IF('Personalkosten 3. Jahr'!$D37&gt;0,IF('Personalkosten 3. Jahr'!$D37&lt;=Hilfstabelle!D$2=AND('Personalkosten 3. Jahr'!$E37&gt;=Hilfstabelle!D$2),'Personalkosten 3. Jahr'!$M37/('Personalkosten 3. Jahr'!$E37-'Personalkosten 3. Jahr'!$D37+1),0),IF('Personalkosten 3. Jahr'!$C37&gt;0,'Personalkosten 3. Jahr'!$M37/12,0))</f>
        <v>0</v>
      </c>
      <c r="E91" s="64">
        <f>IF('Personalkosten 3. Jahr'!$D37&gt;0,IF('Personalkosten 3. Jahr'!$D37&lt;=Hilfstabelle!E$2=AND('Personalkosten 3. Jahr'!$E37&gt;=Hilfstabelle!E$2),'Personalkosten 3. Jahr'!$M37/('Personalkosten 3. Jahr'!$E37-'Personalkosten 3. Jahr'!$D37+1),0),IF('Personalkosten 3. Jahr'!$C37&gt;0,'Personalkosten 3. Jahr'!$M37/12,0))</f>
        <v>0</v>
      </c>
      <c r="F91" s="64">
        <f>IF('Personalkosten 3. Jahr'!$D37&gt;0,IF('Personalkosten 3. Jahr'!$D37&lt;=Hilfstabelle!F$2=AND('Personalkosten 3. Jahr'!$E37&gt;=Hilfstabelle!F$2),'Personalkosten 3. Jahr'!$M37/('Personalkosten 3. Jahr'!$E37-'Personalkosten 3. Jahr'!$D37+1),0),IF('Personalkosten 3. Jahr'!$C37&gt;0,'Personalkosten 3. Jahr'!$M37/12,0))</f>
        <v>0</v>
      </c>
      <c r="G91" s="64">
        <f>IF('Personalkosten 3. Jahr'!$D37&gt;0,IF('Personalkosten 3. Jahr'!$D37&lt;=Hilfstabelle!G$2=AND('Personalkosten 3. Jahr'!$E37&gt;=Hilfstabelle!G$2),'Personalkosten 3. Jahr'!$M37/('Personalkosten 3. Jahr'!$E37-'Personalkosten 3. Jahr'!$D37+1),0),IF('Personalkosten 3. Jahr'!$C37&gt;0,'Personalkosten 3. Jahr'!$M37/12,0))</f>
        <v>0</v>
      </c>
      <c r="H91" s="64">
        <f>IF('Personalkosten 3. Jahr'!$D37&gt;0,IF('Personalkosten 3. Jahr'!$D37&lt;=Hilfstabelle!H$2=AND('Personalkosten 3. Jahr'!$E37&gt;=Hilfstabelle!H$2),'Personalkosten 3. Jahr'!$M37/('Personalkosten 3. Jahr'!$E37-'Personalkosten 3. Jahr'!$D37+1),0),IF('Personalkosten 3. Jahr'!$C37&gt;0,'Personalkosten 3. Jahr'!$M37/12,0))</f>
        <v>0</v>
      </c>
      <c r="I91" s="64">
        <f>IF('Personalkosten 3. Jahr'!$D37&gt;0,IF('Personalkosten 3. Jahr'!$D37&lt;=Hilfstabelle!I$2=AND('Personalkosten 3. Jahr'!$E37&gt;=Hilfstabelle!I$2),'Personalkosten 3. Jahr'!$M37/('Personalkosten 3. Jahr'!$E37-'Personalkosten 3. Jahr'!$D37+1),0),IF('Personalkosten 3. Jahr'!$C37&gt;0,'Personalkosten 3. Jahr'!$M37/12,0))</f>
        <v>0</v>
      </c>
      <c r="J91" s="64">
        <f>IF('Personalkosten 3. Jahr'!$D37&gt;0,IF('Personalkosten 3. Jahr'!$D37&lt;=Hilfstabelle!J$2=AND('Personalkosten 3. Jahr'!$E37&gt;=Hilfstabelle!J$2),'Personalkosten 3. Jahr'!$M37/('Personalkosten 3. Jahr'!$E37-'Personalkosten 3. Jahr'!$D37+1),0),IF('Personalkosten 3. Jahr'!$C37&gt;0,'Personalkosten 3. Jahr'!$M37/12,0))</f>
        <v>0</v>
      </c>
      <c r="K91" s="64">
        <f>IF('Personalkosten 3. Jahr'!$D37&gt;0,IF('Personalkosten 3. Jahr'!$D37&lt;=Hilfstabelle!K$2=AND('Personalkosten 3. Jahr'!$E37&gt;=Hilfstabelle!K$2),'Personalkosten 3. Jahr'!$M37/('Personalkosten 3. Jahr'!$E37-'Personalkosten 3. Jahr'!$D37+1),0),IF('Personalkosten 3. Jahr'!$C37&gt;0,'Personalkosten 3. Jahr'!$M37/12,0))</f>
        <v>0</v>
      </c>
      <c r="L91" s="64">
        <f>IF('Personalkosten 3. Jahr'!$D37&gt;0,IF('Personalkosten 3. Jahr'!$D37&lt;=Hilfstabelle!L$2=AND('Personalkosten 3. Jahr'!$E37&gt;=Hilfstabelle!L$2),'Personalkosten 3. Jahr'!$M37/('Personalkosten 3. Jahr'!$E37-'Personalkosten 3. Jahr'!$D37+1),0),IF('Personalkosten 3. Jahr'!$C37&gt;0,'Personalkosten 3. Jahr'!$M37/12,0))</f>
        <v>0</v>
      </c>
      <c r="M91" s="64">
        <f>IF('Personalkosten 3. Jahr'!$D37&gt;0,IF('Personalkosten 3. Jahr'!$D37&lt;=Hilfstabelle!M$2=AND('Personalkosten 3. Jahr'!$E37&gt;=Hilfstabelle!M$2),'Personalkosten 3. Jahr'!$M37/('Personalkosten 3. Jahr'!$E37-'Personalkosten 3. Jahr'!$D37+1),0),IF('Personalkosten 3. Jahr'!$C37&gt;0,'Personalkosten 3. Jahr'!$M37/12,0))</f>
        <v>0</v>
      </c>
      <c r="N91" s="65">
        <f t="shared" si="9"/>
        <v>0</v>
      </c>
      <c r="O91" s="37"/>
    </row>
    <row r="92" spans="1:15">
      <c r="A92" s="34">
        <v>24</v>
      </c>
      <c r="B92" s="64">
        <f>IF('Personalkosten 3. Jahr'!$D38&gt;0,IF('Personalkosten 3. Jahr'!$D38&lt;=Hilfstabelle!B$2=AND('Personalkosten 3. Jahr'!$E38&gt;=Hilfstabelle!B$2),'Personalkosten 3. Jahr'!$M38/('Personalkosten 3. Jahr'!$E38-'Personalkosten 3. Jahr'!$D38+1),0),IF('Personalkosten 3. Jahr'!$C38&gt;0,'Personalkosten 3. Jahr'!$M38/12,0))</f>
        <v>0</v>
      </c>
      <c r="C92" s="64">
        <f>IF('Personalkosten 3. Jahr'!$D38&gt;0,IF('Personalkosten 3. Jahr'!$D38&lt;=Hilfstabelle!C$2=AND('Personalkosten 3. Jahr'!$E38&gt;=Hilfstabelle!C$2),'Personalkosten 3. Jahr'!$M38/('Personalkosten 3. Jahr'!$E38-'Personalkosten 3. Jahr'!$D38+1),0),IF('Personalkosten 3. Jahr'!$C38&gt;0,'Personalkosten 3. Jahr'!$M38/12,0))</f>
        <v>0</v>
      </c>
      <c r="D92" s="64">
        <f>IF('Personalkosten 3. Jahr'!$D38&gt;0,IF('Personalkosten 3. Jahr'!$D38&lt;=Hilfstabelle!D$2=AND('Personalkosten 3. Jahr'!$E38&gt;=Hilfstabelle!D$2),'Personalkosten 3. Jahr'!$M38/('Personalkosten 3. Jahr'!$E38-'Personalkosten 3. Jahr'!$D38+1),0),IF('Personalkosten 3. Jahr'!$C38&gt;0,'Personalkosten 3. Jahr'!$M38/12,0))</f>
        <v>0</v>
      </c>
      <c r="E92" s="64">
        <f>IF('Personalkosten 3. Jahr'!$D38&gt;0,IF('Personalkosten 3. Jahr'!$D38&lt;=Hilfstabelle!E$2=AND('Personalkosten 3. Jahr'!$E38&gt;=Hilfstabelle!E$2),'Personalkosten 3. Jahr'!$M38/('Personalkosten 3. Jahr'!$E38-'Personalkosten 3. Jahr'!$D38+1),0),IF('Personalkosten 3. Jahr'!$C38&gt;0,'Personalkosten 3. Jahr'!$M38/12,0))</f>
        <v>0</v>
      </c>
      <c r="F92" s="64">
        <f>IF('Personalkosten 3. Jahr'!$D38&gt;0,IF('Personalkosten 3. Jahr'!$D38&lt;=Hilfstabelle!F$2=AND('Personalkosten 3. Jahr'!$E38&gt;=Hilfstabelle!F$2),'Personalkosten 3. Jahr'!$M38/('Personalkosten 3. Jahr'!$E38-'Personalkosten 3. Jahr'!$D38+1),0),IF('Personalkosten 3. Jahr'!$C38&gt;0,'Personalkosten 3. Jahr'!$M38/12,0))</f>
        <v>0</v>
      </c>
      <c r="G92" s="64">
        <f>IF('Personalkosten 3. Jahr'!$D38&gt;0,IF('Personalkosten 3. Jahr'!$D38&lt;=Hilfstabelle!G$2=AND('Personalkosten 3. Jahr'!$E38&gt;=Hilfstabelle!G$2),'Personalkosten 3. Jahr'!$M38/('Personalkosten 3. Jahr'!$E38-'Personalkosten 3. Jahr'!$D38+1),0),IF('Personalkosten 3. Jahr'!$C38&gt;0,'Personalkosten 3. Jahr'!$M38/12,0))</f>
        <v>0</v>
      </c>
      <c r="H92" s="64">
        <f>IF('Personalkosten 3. Jahr'!$D38&gt;0,IF('Personalkosten 3. Jahr'!$D38&lt;=Hilfstabelle!H$2=AND('Personalkosten 3. Jahr'!$E38&gt;=Hilfstabelle!H$2),'Personalkosten 3. Jahr'!$M38/('Personalkosten 3. Jahr'!$E38-'Personalkosten 3. Jahr'!$D38+1),0),IF('Personalkosten 3. Jahr'!$C38&gt;0,'Personalkosten 3. Jahr'!$M38/12,0))</f>
        <v>0</v>
      </c>
      <c r="I92" s="64">
        <f>IF('Personalkosten 3. Jahr'!$D38&gt;0,IF('Personalkosten 3. Jahr'!$D38&lt;=Hilfstabelle!I$2=AND('Personalkosten 3. Jahr'!$E38&gt;=Hilfstabelle!I$2),'Personalkosten 3. Jahr'!$M38/('Personalkosten 3. Jahr'!$E38-'Personalkosten 3. Jahr'!$D38+1),0),IF('Personalkosten 3. Jahr'!$C38&gt;0,'Personalkosten 3. Jahr'!$M38/12,0))</f>
        <v>0</v>
      </c>
      <c r="J92" s="64">
        <f>IF('Personalkosten 3. Jahr'!$D38&gt;0,IF('Personalkosten 3. Jahr'!$D38&lt;=Hilfstabelle!J$2=AND('Personalkosten 3. Jahr'!$E38&gt;=Hilfstabelle!J$2),'Personalkosten 3. Jahr'!$M38/('Personalkosten 3. Jahr'!$E38-'Personalkosten 3. Jahr'!$D38+1),0),IF('Personalkosten 3. Jahr'!$C38&gt;0,'Personalkosten 3. Jahr'!$M38/12,0))</f>
        <v>0</v>
      </c>
      <c r="K92" s="64">
        <f>IF('Personalkosten 3. Jahr'!$D38&gt;0,IF('Personalkosten 3. Jahr'!$D38&lt;=Hilfstabelle!K$2=AND('Personalkosten 3. Jahr'!$E38&gt;=Hilfstabelle!K$2),'Personalkosten 3. Jahr'!$M38/('Personalkosten 3. Jahr'!$E38-'Personalkosten 3. Jahr'!$D38+1),0),IF('Personalkosten 3. Jahr'!$C38&gt;0,'Personalkosten 3. Jahr'!$M38/12,0))</f>
        <v>0</v>
      </c>
      <c r="L92" s="64">
        <f>IF('Personalkosten 3. Jahr'!$D38&gt;0,IF('Personalkosten 3. Jahr'!$D38&lt;=Hilfstabelle!L$2=AND('Personalkosten 3. Jahr'!$E38&gt;=Hilfstabelle!L$2),'Personalkosten 3. Jahr'!$M38/('Personalkosten 3. Jahr'!$E38-'Personalkosten 3. Jahr'!$D38+1),0),IF('Personalkosten 3. Jahr'!$C38&gt;0,'Personalkosten 3. Jahr'!$M38/12,0))</f>
        <v>0</v>
      </c>
      <c r="M92" s="64">
        <f>IF('Personalkosten 3. Jahr'!$D38&gt;0,IF('Personalkosten 3. Jahr'!$D38&lt;=Hilfstabelle!M$2=AND('Personalkosten 3. Jahr'!$E38&gt;=Hilfstabelle!M$2),'Personalkosten 3. Jahr'!$M38/('Personalkosten 3. Jahr'!$E38-'Personalkosten 3. Jahr'!$D38+1),0),IF('Personalkosten 3. Jahr'!$C38&gt;0,'Personalkosten 3. Jahr'!$M38/12,0))</f>
        <v>0</v>
      </c>
      <c r="N92" s="65">
        <f t="shared" si="9"/>
        <v>0</v>
      </c>
      <c r="O92" s="37"/>
    </row>
    <row r="93" spans="1:15">
      <c r="A93" s="34" t="s">
        <v>359</v>
      </c>
      <c r="B93" s="66" t="e">
        <f>('Personalkosten 3. Jahr'!$M$40+'Personalkosten 3. Jahr'!$M$41)*Hilfstabelle!B94/'Personalkosten 3. Jahr'!$M$39</f>
        <v>#DIV/0!</v>
      </c>
      <c r="C93" s="66" t="e">
        <f>('Personalkosten 3. Jahr'!$M$40+'Personalkosten 3. Jahr'!$M$41)*Hilfstabelle!C94/'Personalkosten 3. Jahr'!$M$39</f>
        <v>#DIV/0!</v>
      </c>
      <c r="D93" s="66" t="e">
        <f>('Personalkosten 3. Jahr'!$M$40+'Personalkosten 3. Jahr'!$M$41)*Hilfstabelle!D94/'Personalkosten 3. Jahr'!$M$39</f>
        <v>#DIV/0!</v>
      </c>
      <c r="E93" s="66" t="e">
        <f>('Personalkosten 3. Jahr'!$M$40+'Personalkosten 3. Jahr'!$M$41)*Hilfstabelle!E94/'Personalkosten 3. Jahr'!$M$39</f>
        <v>#DIV/0!</v>
      </c>
      <c r="F93" s="66" t="e">
        <f>('Personalkosten 3. Jahr'!$M$40+'Personalkosten 3. Jahr'!$M$41)*Hilfstabelle!F94/'Personalkosten 3. Jahr'!$M$39</f>
        <v>#DIV/0!</v>
      </c>
      <c r="G93" s="66" t="e">
        <f>('Personalkosten 3. Jahr'!$M$40+'Personalkosten 3. Jahr'!$M$41)*Hilfstabelle!G94/'Personalkosten 3. Jahr'!$M$39</f>
        <v>#DIV/0!</v>
      </c>
      <c r="H93" s="66" t="e">
        <f>('Personalkosten 3. Jahr'!$M$40+'Personalkosten 3. Jahr'!$M$41)*Hilfstabelle!H94/'Personalkosten 3. Jahr'!$M$39</f>
        <v>#DIV/0!</v>
      </c>
      <c r="I93" s="66" t="e">
        <f>('Personalkosten 3. Jahr'!$M$40+'Personalkosten 3. Jahr'!$M$41)*Hilfstabelle!I94/'Personalkosten 3. Jahr'!$M$39</f>
        <v>#DIV/0!</v>
      </c>
      <c r="J93" s="66" t="e">
        <f>('Personalkosten 3. Jahr'!$M$40+'Personalkosten 3. Jahr'!$M$41)*Hilfstabelle!J94/'Personalkosten 3. Jahr'!$M$39</f>
        <v>#DIV/0!</v>
      </c>
      <c r="K93" s="66" t="e">
        <f>('Personalkosten 3. Jahr'!$M$40+'Personalkosten 3. Jahr'!$M$41)*Hilfstabelle!K94/'Personalkosten 3. Jahr'!$M$39</f>
        <v>#DIV/0!</v>
      </c>
      <c r="L93" s="66" t="e">
        <f>('Personalkosten 3. Jahr'!$M$40+'Personalkosten 3. Jahr'!$M$41)*Hilfstabelle!L94/'Personalkosten 3. Jahr'!$M$39</f>
        <v>#DIV/0!</v>
      </c>
      <c r="M93" s="66" t="e">
        <f>('Personalkosten 3. Jahr'!$M$40+'Personalkosten 3. Jahr'!$M$41)*Hilfstabelle!M94/'Personalkosten 3. Jahr'!$M$39</f>
        <v>#DIV/0!</v>
      </c>
      <c r="N93" s="65" t="e">
        <f t="shared" si="9"/>
        <v>#DIV/0!</v>
      </c>
      <c r="O93" s="37"/>
    </row>
    <row r="94" spans="1:15">
      <c r="A94" s="47" t="s">
        <v>5</v>
      </c>
      <c r="B94" s="66">
        <f t="shared" ref="B94:M94" si="10">SUM(B69:B92)</f>
        <v>0</v>
      </c>
      <c r="C94" s="66">
        <f t="shared" si="10"/>
        <v>0</v>
      </c>
      <c r="D94" s="66">
        <f t="shared" si="10"/>
        <v>0</v>
      </c>
      <c r="E94" s="66">
        <f t="shared" si="10"/>
        <v>0</v>
      </c>
      <c r="F94" s="66">
        <f t="shared" si="10"/>
        <v>0</v>
      </c>
      <c r="G94" s="66">
        <f t="shared" si="10"/>
        <v>0</v>
      </c>
      <c r="H94" s="66">
        <f t="shared" si="10"/>
        <v>0</v>
      </c>
      <c r="I94" s="66">
        <f t="shared" si="10"/>
        <v>0</v>
      </c>
      <c r="J94" s="66">
        <f t="shared" si="10"/>
        <v>0</v>
      </c>
      <c r="K94" s="66">
        <f t="shared" si="10"/>
        <v>0</v>
      </c>
      <c r="L94" s="66">
        <f t="shared" si="10"/>
        <v>0</v>
      </c>
      <c r="M94" s="66">
        <f t="shared" si="10"/>
        <v>0</v>
      </c>
      <c r="N94" s="65">
        <f t="shared" si="9"/>
        <v>0</v>
      </c>
      <c r="O94" s="37"/>
    </row>
    <row r="95" spans="1:15">
      <c r="A95" s="48" t="s">
        <v>5</v>
      </c>
      <c r="B95" s="71">
        <f>IF(B94&gt;0,B93+B94,B94)</f>
        <v>0</v>
      </c>
      <c r="C95" s="71">
        <f t="shared" ref="C95:M95" si="11">IF(C94&gt;0,C93+C94,C94)</f>
        <v>0</v>
      </c>
      <c r="D95" s="71">
        <f t="shared" si="11"/>
        <v>0</v>
      </c>
      <c r="E95" s="71">
        <f t="shared" si="11"/>
        <v>0</v>
      </c>
      <c r="F95" s="71">
        <f t="shared" si="11"/>
        <v>0</v>
      </c>
      <c r="G95" s="71">
        <f t="shared" si="11"/>
        <v>0</v>
      </c>
      <c r="H95" s="71">
        <f t="shared" si="11"/>
        <v>0</v>
      </c>
      <c r="I95" s="71">
        <f t="shared" si="11"/>
        <v>0</v>
      </c>
      <c r="J95" s="71">
        <f t="shared" si="11"/>
        <v>0</v>
      </c>
      <c r="K95" s="71">
        <f t="shared" si="11"/>
        <v>0</v>
      </c>
      <c r="L95" s="71">
        <f t="shared" si="11"/>
        <v>0</v>
      </c>
      <c r="M95" s="71">
        <f t="shared" si="11"/>
        <v>0</v>
      </c>
      <c r="N95" s="72">
        <f t="shared" si="9"/>
        <v>0</v>
      </c>
      <c r="O95" s="49"/>
    </row>
    <row r="98" spans="1:15">
      <c r="A98" s="31" t="s">
        <v>384</v>
      </c>
      <c r="B98" s="32"/>
      <c r="C98" s="32"/>
      <c r="D98" s="32"/>
      <c r="E98" s="32"/>
      <c r="F98" s="32"/>
      <c r="G98" s="32"/>
      <c r="H98" s="32"/>
      <c r="I98" s="32"/>
      <c r="J98" s="32"/>
      <c r="K98" s="32"/>
      <c r="L98" s="32"/>
      <c r="M98" s="32"/>
      <c r="N98" s="32"/>
      <c r="O98" s="33"/>
    </row>
    <row r="99" spans="1:15">
      <c r="A99" s="34" t="s">
        <v>350</v>
      </c>
      <c r="B99" s="35">
        <v>1</v>
      </c>
      <c r="C99" s="35">
        <v>2</v>
      </c>
      <c r="D99" s="35">
        <v>3</v>
      </c>
      <c r="E99" s="35">
        <v>4</v>
      </c>
      <c r="F99" s="35">
        <v>5</v>
      </c>
      <c r="G99" s="35">
        <v>6</v>
      </c>
      <c r="H99" s="35">
        <v>7</v>
      </c>
      <c r="I99" s="35">
        <v>8</v>
      </c>
      <c r="J99" s="35">
        <v>9</v>
      </c>
      <c r="K99" s="35">
        <v>10</v>
      </c>
      <c r="L99" s="35">
        <v>11</v>
      </c>
      <c r="M99" s="35">
        <v>12</v>
      </c>
      <c r="N99" s="36" t="s">
        <v>5</v>
      </c>
      <c r="O99" s="37"/>
    </row>
    <row r="100" spans="1:15">
      <c r="A100" s="3" t="s">
        <v>93</v>
      </c>
      <c r="B100" s="38">
        <f>IF(B$99&lt;='Zins und Tilgung'!$H$10,0,'Zins und Tilgung'!$J16/(12-'Zins und Tilgung'!$H$10))</f>
        <v>0</v>
      </c>
      <c r="C100" s="38">
        <f>IF(C$99&lt;='Zins und Tilgung'!$H$10,0,'Zins und Tilgung'!$J16/(12-'Zins und Tilgung'!$H$10))</f>
        <v>0</v>
      </c>
      <c r="D100" s="38">
        <f>IF(D$99&lt;='Zins und Tilgung'!$H$10,0,'Zins und Tilgung'!$J16/(12-'Zins und Tilgung'!$H$10))</f>
        <v>0</v>
      </c>
      <c r="E100" s="38">
        <f>IF(E$99&lt;='Zins und Tilgung'!$H$10,0,'Zins und Tilgung'!$J16/(12-'Zins und Tilgung'!$H$10))</f>
        <v>0</v>
      </c>
      <c r="F100" s="38">
        <f>IF(F$99&lt;='Zins und Tilgung'!$H$10,0,'Zins und Tilgung'!$J16/(12-'Zins und Tilgung'!$H$10))</f>
        <v>0</v>
      </c>
      <c r="G100" s="38">
        <f>IF(G$99&lt;='Zins und Tilgung'!$H$10,0,'Zins und Tilgung'!$J16/(12-'Zins und Tilgung'!$H$10))</f>
        <v>0</v>
      </c>
      <c r="H100" s="38">
        <f>IF(H$99&lt;='Zins und Tilgung'!$H$10,0,'Zins und Tilgung'!$J16/(12-'Zins und Tilgung'!$H$10))</f>
        <v>0</v>
      </c>
      <c r="I100" s="38">
        <f>IF(I$99&lt;='Zins und Tilgung'!$H$10,0,'Zins und Tilgung'!$J16/(12-'Zins und Tilgung'!$H$10))</f>
        <v>0</v>
      </c>
      <c r="J100" s="38">
        <f>IF(J$99&lt;='Zins und Tilgung'!$H$10,0,'Zins und Tilgung'!$J16/(12-'Zins und Tilgung'!$H$10))</f>
        <v>0</v>
      </c>
      <c r="K100" s="38">
        <f>IF(K$99&lt;='Zins und Tilgung'!$H$10,0,'Zins und Tilgung'!$J16/(12-'Zins und Tilgung'!$H$10))</f>
        <v>0</v>
      </c>
      <c r="L100" s="38">
        <f>IF(L$99&lt;='Zins und Tilgung'!$H$10,0,'Zins und Tilgung'!$J16/(12-'Zins und Tilgung'!$H$10))</f>
        <v>0</v>
      </c>
      <c r="M100" s="38">
        <f>IF(M$99&lt;='Zins und Tilgung'!$H$10,0,'Zins und Tilgung'!$J16/(12-'Zins und Tilgung'!$H$10))</f>
        <v>0</v>
      </c>
      <c r="N100" s="39">
        <f>SUM(B100:M100)</f>
        <v>0</v>
      </c>
      <c r="O100" s="37"/>
    </row>
    <row r="101" spans="1:15">
      <c r="A101" s="3" t="s">
        <v>94</v>
      </c>
      <c r="B101" s="38">
        <f>IF(B$99&lt;='Zins und Tilgung'!$N$10,0,'Zins und Tilgung'!$P16/(12-'Zins und Tilgung'!$N$10))</f>
        <v>0</v>
      </c>
      <c r="C101" s="38">
        <f>IF(C$99&lt;='Zins und Tilgung'!$N$10,0,'Zins und Tilgung'!$P16/(12-'Zins und Tilgung'!$N$10))</f>
        <v>0</v>
      </c>
      <c r="D101" s="38">
        <f>IF(D$99&lt;='Zins und Tilgung'!$N$10,0,'Zins und Tilgung'!$P16/(12-'Zins und Tilgung'!$N$10))</f>
        <v>0</v>
      </c>
      <c r="E101" s="38">
        <f>IF(E$99&lt;='Zins und Tilgung'!$N$10,0,'Zins und Tilgung'!$P16/(12-'Zins und Tilgung'!$N$10))</f>
        <v>0</v>
      </c>
      <c r="F101" s="38">
        <f>IF(F$99&lt;='Zins und Tilgung'!$N$10,0,'Zins und Tilgung'!$P16/(12-'Zins und Tilgung'!$N$10))</f>
        <v>0</v>
      </c>
      <c r="G101" s="38">
        <f>IF(G$99&lt;='Zins und Tilgung'!$N$10,0,'Zins und Tilgung'!$P16/(12-'Zins und Tilgung'!$N$10))</f>
        <v>0</v>
      </c>
      <c r="H101" s="38">
        <f>IF(H$99&lt;='Zins und Tilgung'!$N$10,0,'Zins und Tilgung'!$P16/(12-'Zins und Tilgung'!$N$10))</f>
        <v>0</v>
      </c>
      <c r="I101" s="38">
        <f>IF(I$99&lt;='Zins und Tilgung'!$N$10,0,'Zins und Tilgung'!$P16/(12-'Zins und Tilgung'!$N$10))</f>
        <v>0</v>
      </c>
      <c r="J101" s="38">
        <f>IF(J$99&lt;='Zins und Tilgung'!$N$10,0,'Zins und Tilgung'!$P16/(12-'Zins und Tilgung'!$N$10))</f>
        <v>0</v>
      </c>
      <c r="K101" s="38">
        <f>IF(K$99&lt;='Zins und Tilgung'!$N$10,0,'Zins und Tilgung'!$P16/(12-'Zins und Tilgung'!$N$10))</f>
        <v>0</v>
      </c>
      <c r="L101" s="38">
        <f>IF(L$99&lt;='Zins und Tilgung'!$N$10,0,'Zins und Tilgung'!$P16/(12-'Zins und Tilgung'!$N$10))</f>
        <v>0</v>
      </c>
      <c r="M101" s="38">
        <f>IF(M$99&lt;='Zins und Tilgung'!$N$10,0,'Zins und Tilgung'!$P16/(12-'Zins und Tilgung'!$N$10))</f>
        <v>0</v>
      </c>
      <c r="N101" s="39">
        <f>SUM(B101:M101)</f>
        <v>0</v>
      </c>
      <c r="O101" s="37"/>
    </row>
    <row r="102" spans="1:15">
      <c r="A102" s="3" t="s">
        <v>480</v>
      </c>
      <c r="B102" s="38">
        <f>IF(B$99&lt;='Zins und Tilgung'!$T$10,0,'Zins und Tilgung'!$V16/(12-'Zins und Tilgung'!$T$10))</f>
        <v>0</v>
      </c>
      <c r="C102" s="38">
        <f>IF(C$99&lt;='Zins und Tilgung'!$T$10,0,'Zins und Tilgung'!$V16/(12-'Zins und Tilgung'!$T$10))</f>
        <v>0</v>
      </c>
      <c r="D102" s="38">
        <f>IF(D$99&lt;='Zins und Tilgung'!$T$10,0,'Zins und Tilgung'!$V16/(12-'Zins und Tilgung'!$T$10))</f>
        <v>0</v>
      </c>
      <c r="E102" s="38">
        <f>IF(E$99&lt;='Zins und Tilgung'!$T$10,0,'Zins und Tilgung'!$V16/(12-'Zins und Tilgung'!$T$10))</f>
        <v>0</v>
      </c>
      <c r="F102" s="38">
        <f>IF(F$99&lt;='Zins und Tilgung'!$T$10,0,'Zins und Tilgung'!$V16/(12-'Zins und Tilgung'!$T$10))</f>
        <v>0</v>
      </c>
      <c r="G102" s="38">
        <f>IF(G$99&lt;='Zins und Tilgung'!$T$10,0,'Zins und Tilgung'!$V16/(12-'Zins und Tilgung'!$T$10))</f>
        <v>0</v>
      </c>
      <c r="H102" s="38">
        <f>IF(H$99&lt;='Zins und Tilgung'!$T$10,0,'Zins und Tilgung'!$V16/(12-'Zins und Tilgung'!$T$10))</f>
        <v>0</v>
      </c>
      <c r="I102" s="38">
        <f>IF(I$99&lt;='Zins und Tilgung'!$T$10,0,'Zins und Tilgung'!$V16/(12-'Zins und Tilgung'!$T$10))</f>
        <v>0</v>
      </c>
      <c r="J102" s="38">
        <f>IF(J$99&lt;='Zins und Tilgung'!$T$10,0,'Zins und Tilgung'!$V16/(12-'Zins und Tilgung'!$T$10))</f>
        <v>0</v>
      </c>
      <c r="K102" s="38">
        <f>IF(K$99&lt;='Zins und Tilgung'!$T$10,0,'Zins und Tilgung'!$V16/(12-'Zins und Tilgung'!$T$10))</f>
        <v>0</v>
      </c>
      <c r="L102" s="38">
        <f>IF(L$99&lt;='Zins und Tilgung'!$T$10,0,'Zins und Tilgung'!$V16/(12-'Zins und Tilgung'!$T$10))</f>
        <v>0</v>
      </c>
      <c r="M102" s="38">
        <f>IF(M$99&lt;='Zins und Tilgung'!$T$10,0,'Zins und Tilgung'!$V16/(12-'Zins und Tilgung'!$T$10))</f>
        <v>0</v>
      </c>
      <c r="N102" s="39">
        <f>SUM(B102:M102)</f>
        <v>0</v>
      </c>
      <c r="O102" s="37"/>
    </row>
    <row r="103" spans="1:15">
      <c r="A103" s="4" t="s">
        <v>418</v>
      </c>
      <c r="B103" s="38">
        <f>IF(B$99&lt;='Zins und Tilgung'!$Z$11*12,0,'Zins und Tilgung'!$AB17/(12-'Zins und Tilgung'!$Z$10))</f>
        <v>0</v>
      </c>
      <c r="C103" s="38">
        <f>IF(C$99&lt;='Zins und Tilgung'!$Z$10,0,'Zins und Tilgung'!$AB17/(12-'Zins und Tilgung'!$Z$10))</f>
        <v>0</v>
      </c>
      <c r="D103" s="38">
        <f>IF(D$99&lt;='Zins und Tilgung'!$Z$10,0,'Zins und Tilgung'!$AB17/(12-'Zins und Tilgung'!$Z$10))</f>
        <v>0</v>
      </c>
      <c r="E103" s="38">
        <f>IF(E$99&lt;='Zins und Tilgung'!$Z$10,0,'Zins und Tilgung'!$AB17/(12-'Zins und Tilgung'!$Z$10))</f>
        <v>0</v>
      </c>
      <c r="F103" s="38">
        <f>IF(F$99&lt;='Zins und Tilgung'!$Z$10,0,'Zins und Tilgung'!$AB17/(12-'Zins und Tilgung'!$Z$10))</f>
        <v>0</v>
      </c>
      <c r="G103" s="38">
        <f>IF(G$99&lt;='Zins und Tilgung'!$Z$10,0,'Zins und Tilgung'!$AB17/(12-'Zins und Tilgung'!$Z$10))</f>
        <v>0</v>
      </c>
      <c r="H103" s="38">
        <f>IF(H$99&lt;='Zins und Tilgung'!$Z$10,0,'Zins und Tilgung'!$AB17/(12-'Zins und Tilgung'!$Z$10))</f>
        <v>0</v>
      </c>
      <c r="I103" s="38">
        <f>IF(I$99&lt;='Zins und Tilgung'!$Z$10,0,'Zins und Tilgung'!$AB17/(12-'Zins und Tilgung'!$Z$10))</f>
        <v>0</v>
      </c>
      <c r="J103" s="38">
        <f>IF(J$99&lt;='Zins und Tilgung'!$Z$10,0,'Zins und Tilgung'!$AB17/(12-'Zins und Tilgung'!$Z$10))</f>
        <v>0</v>
      </c>
      <c r="K103" s="38">
        <f>IF(K$99&lt;='Zins und Tilgung'!$Z$10,0,'Zins und Tilgung'!$AB17/(12-'Zins und Tilgung'!$Z$10))</f>
        <v>0</v>
      </c>
      <c r="L103" s="41">
        <f>IF('Zins und Tilgung'!$Z4&lt;=12,'Zins und Tilgung'!$AB11/12,IF(L$106&lt;='Zins und Tilgung'!$Z$10,0,'Zins und Tilgung'!$AB11/(24-'Zins und Tilgung'!$Z$10)))</f>
        <v>0</v>
      </c>
      <c r="M103" s="41">
        <f>IF('Zins und Tilgung'!$Z4&lt;=12,'Zins und Tilgung'!$AB11/12,IF(M$106&lt;='Zins und Tilgung'!$Z$10,0,'Zins und Tilgung'!$AB11/(24-'Zins und Tilgung'!$Z$10)))</f>
        <v>0</v>
      </c>
      <c r="N103" s="39">
        <f>SUM(B103:M103)</f>
        <v>0</v>
      </c>
      <c r="O103" s="37"/>
    </row>
    <row r="104" spans="1:15">
      <c r="A104" s="34" t="s">
        <v>5</v>
      </c>
      <c r="B104" s="38">
        <f>SUM(B100:B103)</f>
        <v>0</v>
      </c>
      <c r="C104" s="38">
        <f t="shared" ref="C104:M104" si="12">SUM(C100:C103)</f>
        <v>0</v>
      </c>
      <c r="D104" s="38">
        <f t="shared" si="12"/>
        <v>0</v>
      </c>
      <c r="E104" s="38">
        <f t="shared" si="12"/>
        <v>0</v>
      </c>
      <c r="F104" s="38">
        <f t="shared" si="12"/>
        <v>0</v>
      </c>
      <c r="G104" s="38">
        <f t="shared" si="12"/>
        <v>0</v>
      </c>
      <c r="H104" s="38">
        <f t="shared" si="12"/>
        <v>0</v>
      </c>
      <c r="I104" s="38">
        <f t="shared" si="12"/>
        <v>0</v>
      </c>
      <c r="J104" s="38">
        <f t="shared" si="12"/>
        <v>0</v>
      </c>
      <c r="K104" s="38">
        <f t="shared" si="12"/>
        <v>0</v>
      </c>
      <c r="L104" s="38">
        <f t="shared" si="12"/>
        <v>0</v>
      </c>
      <c r="M104" s="38">
        <f t="shared" si="12"/>
        <v>0</v>
      </c>
      <c r="N104" s="39">
        <f>SUM(N100:N103)</f>
        <v>0</v>
      </c>
      <c r="O104" s="40">
        <f>SUM(B104:M104)</f>
        <v>0</v>
      </c>
    </row>
    <row r="105" spans="1:15">
      <c r="A105" s="34"/>
      <c r="B105" s="35"/>
      <c r="C105" s="35"/>
      <c r="D105" s="35"/>
      <c r="E105" s="35"/>
      <c r="F105" s="35"/>
      <c r="G105" s="35"/>
      <c r="H105" s="35"/>
      <c r="I105" s="35"/>
      <c r="J105" s="35"/>
      <c r="K105" s="35"/>
      <c r="L105" s="35"/>
      <c r="M105" s="35"/>
      <c r="N105" s="35"/>
      <c r="O105" s="37"/>
    </row>
    <row r="106" spans="1:15">
      <c r="A106" s="34" t="s">
        <v>357</v>
      </c>
      <c r="B106" s="35">
        <v>13</v>
      </c>
      <c r="C106" s="35">
        <v>14</v>
      </c>
      <c r="D106" s="35">
        <v>15</v>
      </c>
      <c r="E106" s="35">
        <v>16</v>
      </c>
      <c r="F106" s="35">
        <v>17</v>
      </c>
      <c r="G106" s="35">
        <v>18</v>
      </c>
      <c r="H106" s="35">
        <v>19</v>
      </c>
      <c r="I106" s="35">
        <v>20</v>
      </c>
      <c r="J106" s="35">
        <v>21</v>
      </c>
      <c r="K106" s="35">
        <v>22</v>
      </c>
      <c r="L106" s="35">
        <v>23</v>
      </c>
      <c r="M106" s="35">
        <v>24</v>
      </c>
      <c r="N106" s="36" t="s">
        <v>5</v>
      </c>
      <c r="O106" s="37"/>
    </row>
    <row r="107" spans="1:15">
      <c r="A107" s="3" t="s">
        <v>93</v>
      </c>
      <c r="B107" s="38">
        <f>IF('Zins und Tilgung'!$H10&lt;=12,'Zins und Tilgung'!$J17/12,IF(B$106&lt;='Zins und Tilgung'!$H$10,0,'Zins und Tilgung'!$J17/(24-'Zins und Tilgung'!$H$10)))</f>
        <v>0</v>
      </c>
      <c r="C107" s="38">
        <f>IF('Zins und Tilgung'!$H10&lt;=12,'Zins und Tilgung'!$J17/12,IF(C$106&lt;='Zins und Tilgung'!$H$10,0,'Zins und Tilgung'!$J17/(24-'Zins und Tilgung'!$H$10)))</f>
        <v>0</v>
      </c>
      <c r="D107" s="38">
        <f>IF('Zins und Tilgung'!$H10&lt;=12,'Zins und Tilgung'!$J17/12,IF(D$106&lt;='Zins und Tilgung'!$H$10,0,'Zins und Tilgung'!$J17/(24-'Zins und Tilgung'!$H$10)))</f>
        <v>0</v>
      </c>
      <c r="E107" s="38">
        <f>IF('Zins und Tilgung'!$H10&lt;=12,'Zins und Tilgung'!$J17/12,IF(E$106&lt;='Zins und Tilgung'!$H$10,0,'Zins und Tilgung'!$J17/(24-'Zins und Tilgung'!$H$10)))</f>
        <v>0</v>
      </c>
      <c r="F107" s="38">
        <f>IF('Zins und Tilgung'!$H10&lt;=12,'Zins und Tilgung'!$J17/12,IF(F$106&lt;='Zins und Tilgung'!$H$10,0,'Zins und Tilgung'!$J17/(24-'Zins und Tilgung'!$H$10)))</f>
        <v>0</v>
      </c>
      <c r="G107" s="38">
        <f>IF('Zins und Tilgung'!$H10&lt;=12,'Zins und Tilgung'!$J17/12,IF(G$106&lt;='Zins und Tilgung'!$H$10,0,'Zins und Tilgung'!$J17/(24-'Zins und Tilgung'!$H$10)))</f>
        <v>0</v>
      </c>
      <c r="H107" s="38">
        <f>IF('Zins und Tilgung'!$H10&lt;=12,'Zins und Tilgung'!$J17/12,IF(H$106&lt;='Zins und Tilgung'!$H$10,0,'Zins und Tilgung'!$J17/(24-'Zins und Tilgung'!$H$10)))</f>
        <v>0</v>
      </c>
      <c r="I107" s="38">
        <f>IF('Zins und Tilgung'!$H10&lt;=12,'Zins und Tilgung'!$J17/12,IF(I$106&lt;='Zins und Tilgung'!$H$10,0,'Zins und Tilgung'!$J17/(24-'Zins und Tilgung'!$H$10)))</f>
        <v>0</v>
      </c>
      <c r="J107" s="38">
        <f>IF('Zins und Tilgung'!$H10&lt;=12,'Zins und Tilgung'!$J17/12,IF(J$106&lt;='Zins und Tilgung'!$H$10,0,'Zins und Tilgung'!$J17/(24-'Zins und Tilgung'!$H$10)))</f>
        <v>0</v>
      </c>
      <c r="K107" s="38">
        <f>IF('Zins und Tilgung'!$H10&lt;=12,'Zins und Tilgung'!$J17/12,IF(K$106&lt;='Zins und Tilgung'!$H$10,0,'Zins und Tilgung'!$J17/(24-'Zins und Tilgung'!$H$10)))</f>
        <v>0</v>
      </c>
      <c r="L107" s="38">
        <f>IF('Zins und Tilgung'!$H10&lt;=12,'Zins und Tilgung'!$J17/12,IF(L$106&lt;='Zins und Tilgung'!$H$10,0,'Zins und Tilgung'!$J17/(24-'Zins und Tilgung'!$H$10)))</f>
        <v>0</v>
      </c>
      <c r="M107" s="38">
        <f>IF('Zins und Tilgung'!$H10&lt;=12,'Zins und Tilgung'!$J17/12,IF(M$106&lt;='Zins und Tilgung'!$H$10,0,'Zins und Tilgung'!$J17/(24-'Zins und Tilgung'!$H$10)))</f>
        <v>0</v>
      </c>
      <c r="N107" s="39">
        <f>SUM(B107:M107)</f>
        <v>0</v>
      </c>
      <c r="O107" s="37"/>
    </row>
    <row r="108" spans="1:15">
      <c r="A108" s="3" t="s">
        <v>94</v>
      </c>
      <c r="B108" s="38">
        <f>IF('Zins und Tilgung'!$N10&lt;=12,'Zins und Tilgung'!$P17/12,IF(B$106&lt;='Zins und Tilgung'!$N$10,0,'Zins und Tilgung'!$P17/(24-'Zins und Tilgung'!$N$10)))</f>
        <v>0</v>
      </c>
      <c r="C108" s="38">
        <f>IF('Zins und Tilgung'!$N10&lt;=12,'Zins und Tilgung'!$P17/12,IF(C$106&lt;='Zins und Tilgung'!$N$10,0,'Zins und Tilgung'!$P17/(24-'Zins und Tilgung'!$N$10)))</f>
        <v>0</v>
      </c>
      <c r="D108" s="38">
        <f>IF('Zins und Tilgung'!$N10&lt;=12,'Zins und Tilgung'!$P17/12,IF(D$106&lt;='Zins und Tilgung'!$N$10,0,'Zins und Tilgung'!$P17/(24-'Zins und Tilgung'!$N$10)))</f>
        <v>0</v>
      </c>
      <c r="E108" s="38">
        <f>IF('Zins und Tilgung'!$N10&lt;=12,'Zins und Tilgung'!$P17/12,IF(E$106&lt;='Zins und Tilgung'!$N$10,0,'Zins und Tilgung'!$P17/(24-'Zins und Tilgung'!$N$10)))</f>
        <v>0</v>
      </c>
      <c r="F108" s="38">
        <f>IF('Zins und Tilgung'!$N10&lt;=12,'Zins und Tilgung'!$P17/12,IF(F$106&lt;='Zins und Tilgung'!$N$10,0,'Zins und Tilgung'!$P17/(24-'Zins und Tilgung'!$N$10)))</f>
        <v>0</v>
      </c>
      <c r="G108" s="38">
        <f>IF('Zins und Tilgung'!$N10&lt;=12,'Zins und Tilgung'!$P17/12,IF(G$106&lt;='Zins und Tilgung'!$N$10,0,'Zins und Tilgung'!$P17/(24-'Zins und Tilgung'!$N$10)))</f>
        <v>0</v>
      </c>
      <c r="H108" s="38">
        <f>IF('Zins und Tilgung'!$N10&lt;=12,'Zins und Tilgung'!$P17/12,IF(H$106&lt;='Zins und Tilgung'!$N$10,0,'Zins und Tilgung'!$P17/(24-'Zins und Tilgung'!$N$10)))</f>
        <v>0</v>
      </c>
      <c r="I108" s="38">
        <f>IF('Zins und Tilgung'!$N10&lt;=12,'Zins und Tilgung'!$P17/12,IF(I$106&lt;='Zins und Tilgung'!$N$10,0,'Zins und Tilgung'!$P17/(24-'Zins und Tilgung'!$N$10)))</f>
        <v>0</v>
      </c>
      <c r="J108" s="38">
        <f>IF('Zins und Tilgung'!$N10&lt;=12,'Zins und Tilgung'!$P17/12,IF(J$106&lt;='Zins und Tilgung'!$N$10,0,'Zins und Tilgung'!$P17/(24-'Zins und Tilgung'!$N$10)))</f>
        <v>0</v>
      </c>
      <c r="K108" s="38">
        <f>IF('Zins und Tilgung'!$N10&lt;=12,'Zins und Tilgung'!$P17/12,IF(K$106&lt;='Zins und Tilgung'!$N$10,0,'Zins und Tilgung'!$P17/(24-'Zins und Tilgung'!$N$10)))</f>
        <v>0</v>
      </c>
      <c r="L108" s="38">
        <f>IF('Zins und Tilgung'!$N10&lt;=12,'Zins und Tilgung'!$P17/12,IF(L$106&lt;='Zins und Tilgung'!$N$10,0,'Zins und Tilgung'!$P17/(24-'Zins und Tilgung'!$N$10)))</f>
        <v>0</v>
      </c>
      <c r="M108" s="38">
        <f>IF('Zins und Tilgung'!$N10&lt;=12,'Zins und Tilgung'!$P17/12,IF(M$106&lt;='Zins und Tilgung'!$N$10,0,'Zins und Tilgung'!$P17/(24-'Zins und Tilgung'!$N$10)))</f>
        <v>0</v>
      </c>
      <c r="N108" s="39">
        <f>SUM(B108:M108)</f>
        <v>0</v>
      </c>
      <c r="O108" s="37"/>
    </row>
    <row r="109" spans="1:15">
      <c r="A109" s="3" t="s">
        <v>480</v>
      </c>
      <c r="B109" s="38">
        <f>IF('Zins und Tilgung'!$T10&lt;=12,'Zins und Tilgung'!$V17/12,IF(B$106&lt;='Zins und Tilgung'!$T$10,0,'Zins und Tilgung'!$V17/(24-'Zins und Tilgung'!$T$10)))</f>
        <v>0</v>
      </c>
      <c r="C109" s="38">
        <f>IF('Zins und Tilgung'!$T10&lt;=12,'Zins und Tilgung'!$V17/12,IF(C$106&lt;='Zins und Tilgung'!$T$10,0,'Zins und Tilgung'!$V17/(24-'Zins und Tilgung'!$T$10)))</f>
        <v>0</v>
      </c>
      <c r="D109" s="38">
        <f>IF('Zins und Tilgung'!$T10&lt;=12,'Zins und Tilgung'!$V17/12,IF(D$106&lt;='Zins und Tilgung'!$T$10,0,'Zins und Tilgung'!$V17/(24-'Zins und Tilgung'!$T$10)))</f>
        <v>0</v>
      </c>
      <c r="E109" s="38">
        <f>IF('Zins und Tilgung'!$T10&lt;=12,'Zins und Tilgung'!$V17/12,IF(E$106&lt;='Zins und Tilgung'!$T$10,0,'Zins und Tilgung'!$V17/(24-'Zins und Tilgung'!$T$10)))</f>
        <v>0</v>
      </c>
      <c r="F109" s="38">
        <f>IF('Zins und Tilgung'!$T10&lt;=12,'Zins und Tilgung'!$V17/12,IF(F$106&lt;='Zins und Tilgung'!$T$10,0,'Zins und Tilgung'!$V17/(24-'Zins und Tilgung'!$T$10)))</f>
        <v>0</v>
      </c>
      <c r="G109" s="38">
        <f>IF('Zins und Tilgung'!$T10&lt;=12,'Zins und Tilgung'!$V17/12,IF(G$106&lt;='Zins und Tilgung'!$T$10,0,'Zins und Tilgung'!$V17/(24-'Zins und Tilgung'!$T$10)))</f>
        <v>0</v>
      </c>
      <c r="H109" s="38">
        <f>IF('Zins und Tilgung'!$T10&lt;=12,'Zins und Tilgung'!$V17/12,IF(H$106&lt;='Zins und Tilgung'!$T$10,0,'Zins und Tilgung'!$V17/(24-'Zins und Tilgung'!$T$10)))</f>
        <v>0</v>
      </c>
      <c r="I109" s="38">
        <f>IF('Zins und Tilgung'!$T10&lt;=12,'Zins und Tilgung'!$V17/12,IF(I$106&lt;='Zins und Tilgung'!$T$10,0,'Zins und Tilgung'!$V17/(24-'Zins und Tilgung'!$T$10)))</f>
        <v>0</v>
      </c>
      <c r="J109" s="38">
        <f>IF('Zins und Tilgung'!$T10&lt;=12,'Zins und Tilgung'!$V17/12,IF(J$106&lt;='Zins und Tilgung'!$T$10,0,'Zins und Tilgung'!$V17/(24-'Zins und Tilgung'!$T$10)))</f>
        <v>0</v>
      </c>
      <c r="K109" s="38">
        <f>IF('Zins und Tilgung'!$T10&lt;=12,'Zins und Tilgung'!$V17/12,IF(K$106&lt;='Zins und Tilgung'!$T$10,0,'Zins und Tilgung'!$V17/(24-'Zins und Tilgung'!$T$10)))</f>
        <v>0</v>
      </c>
      <c r="L109" s="38">
        <f>IF('Zins und Tilgung'!$T10&lt;=12,'Zins und Tilgung'!$V17/12,IF(L$106&lt;='Zins und Tilgung'!$T$10,0,'Zins und Tilgung'!$V17/(24-'Zins und Tilgung'!$T$10)))</f>
        <v>0</v>
      </c>
      <c r="M109" s="38">
        <f>IF('Zins und Tilgung'!$T10&lt;=12,'Zins und Tilgung'!$V17/12,IF(M$106&lt;='Zins und Tilgung'!$T$10,0,'Zins und Tilgung'!$V17/(24-'Zins und Tilgung'!$T$10)))</f>
        <v>0</v>
      </c>
      <c r="N109" s="39">
        <f>SUM(B109:M109)</f>
        <v>0</v>
      </c>
      <c r="O109" s="37"/>
    </row>
    <row r="110" spans="1:15">
      <c r="A110" s="4" t="s">
        <v>418</v>
      </c>
      <c r="B110" s="41">
        <f>IF('Zins und Tilgung'!$Z10&lt;=12,'Zins und Tilgung'!$AB18/12,IF(B$106&lt;='Zins und Tilgung'!$Z$10,0,'Zins und Tilgung'!$AB18/(24-'Zins und Tilgung'!$Z$10)))</f>
        <v>0</v>
      </c>
      <c r="C110" s="41">
        <f>IF('Zins und Tilgung'!$Z10&lt;=12,'Zins und Tilgung'!$AB18/12,IF(C$106&lt;='Zins und Tilgung'!$Z$10,0,'Zins und Tilgung'!$AB18/(24-'Zins und Tilgung'!$Z$10)))</f>
        <v>0</v>
      </c>
      <c r="D110" s="41">
        <f>IF('Zins und Tilgung'!$Z10&lt;=12,'Zins und Tilgung'!$AB18/12,IF(D$106&lt;='Zins und Tilgung'!$Z$10,0,'Zins und Tilgung'!$AB18/(24-'Zins und Tilgung'!$Z$10)))</f>
        <v>0</v>
      </c>
      <c r="E110" s="41">
        <f>IF('Zins und Tilgung'!$Z10&lt;=12,'Zins und Tilgung'!$AB18/12,IF(E$106&lt;='Zins und Tilgung'!$Z$10,0,'Zins und Tilgung'!$AB18/(24-'Zins und Tilgung'!$Z$10)))</f>
        <v>0</v>
      </c>
      <c r="F110" s="41">
        <f>IF('Zins und Tilgung'!$Z10&lt;=12,'Zins und Tilgung'!$AB18/12,IF(F$106&lt;='Zins und Tilgung'!$Z$10,0,'Zins und Tilgung'!$AB18/(24-'Zins und Tilgung'!$Z$10)))</f>
        <v>0</v>
      </c>
      <c r="G110" s="41">
        <f>IF('Zins und Tilgung'!$Z10&lt;=12,'Zins und Tilgung'!$AB18/12,IF(G$106&lt;='Zins und Tilgung'!$Z$10,0,'Zins und Tilgung'!$AB18/(24-'Zins und Tilgung'!$Z$10)))</f>
        <v>0</v>
      </c>
      <c r="H110" s="41">
        <f>IF('Zins und Tilgung'!$Z10&lt;=12,'Zins und Tilgung'!$AB18/12,IF(H$106&lt;='Zins und Tilgung'!$Z$10,0,'Zins und Tilgung'!$AB18/(24-'Zins und Tilgung'!$Z$10)))</f>
        <v>0</v>
      </c>
      <c r="I110" s="41">
        <f>IF('Zins und Tilgung'!$Z10&lt;=12,'Zins und Tilgung'!$AB18/12,IF(I$106&lt;='Zins und Tilgung'!$Z$10,0,'Zins und Tilgung'!$AB18/(24-'Zins und Tilgung'!$Z$10)))</f>
        <v>0</v>
      </c>
      <c r="J110" s="41">
        <f>IF('Zins und Tilgung'!$Z10&lt;=12,'Zins und Tilgung'!$AB18/12,IF(J$106&lt;='Zins und Tilgung'!$Z$10,0,'Zins und Tilgung'!$AB18/(24-'Zins und Tilgung'!$Z$10)))</f>
        <v>0</v>
      </c>
      <c r="K110" s="41">
        <f>IF('Zins und Tilgung'!$Z10&lt;=12,'Zins und Tilgung'!$AB18/12,IF(K$106&lt;='Zins und Tilgung'!$Z$10,0,'Zins und Tilgung'!$AB18/(24-'Zins und Tilgung'!$Z$10)))</f>
        <v>0</v>
      </c>
      <c r="L110" s="41">
        <f>IF('Zins und Tilgung'!$Z10&lt;=12,'Zins und Tilgung'!$AB18/12,IF(L$106&lt;='Zins und Tilgung'!$Z$10,0,'Zins und Tilgung'!$AB18/(24-'Zins und Tilgung'!$Z$10)))</f>
        <v>0</v>
      </c>
      <c r="M110" s="41">
        <f>IF('Zins und Tilgung'!$Z10&lt;=12,'Zins und Tilgung'!$AB18/12,IF(M$106&lt;='Zins und Tilgung'!$Z$10,0,'Zins und Tilgung'!$AB18/(24-'Zins und Tilgung'!$Z$10)))</f>
        <v>0</v>
      </c>
      <c r="N110" s="39">
        <f>SUM(B110:M110)</f>
        <v>0</v>
      </c>
      <c r="O110" s="37"/>
    </row>
    <row r="111" spans="1:15">
      <c r="A111" s="34" t="s">
        <v>5</v>
      </c>
      <c r="B111" s="38">
        <f t="shared" ref="B111:M111" si="13">SUM(B107:B110)</f>
        <v>0</v>
      </c>
      <c r="C111" s="38">
        <f t="shared" si="13"/>
        <v>0</v>
      </c>
      <c r="D111" s="38">
        <f t="shared" si="13"/>
        <v>0</v>
      </c>
      <c r="E111" s="38">
        <f t="shared" si="13"/>
        <v>0</v>
      </c>
      <c r="F111" s="38">
        <f t="shared" si="13"/>
        <v>0</v>
      </c>
      <c r="G111" s="38">
        <f t="shared" si="13"/>
        <v>0</v>
      </c>
      <c r="H111" s="38">
        <f t="shared" si="13"/>
        <v>0</v>
      </c>
      <c r="I111" s="38">
        <f t="shared" si="13"/>
        <v>0</v>
      </c>
      <c r="J111" s="38">
        <f t="shared" si="13"/>
        <v>0</v>
      </c>
      <c r="K111" s="38">
        <f t="shared" si="13"/>
        <v>0</v>
      </c>
      <c r="L111" s="38">
        <f t="shared" si="13"/>
        <v>0</v>
      </c>
      <c r="M111" s="38">
        <f t="shared" si="13"/>
        <v>0</v>
      </c>
      <c r="N111" s="39">
        <f>SUM(N107:N110)</f>
        <v>0</v>
      </c>
      <c r="O111" s="40">
        <f>SUM(B111:M111)</f>
        <v>0</v>
      </c>
    </row>
    <row r="112" spans="1:15">
      <c r="A112" s="34"/>
      <c r="B112" s="35"/>
      <c r="C112" s="35"/>
      <c r="D112" s="35"/>
      <c r="E112" s="35"/>
      <c r="F112" s="35"/>
      <c r="G112" s="35"/>
      <c r="H112" s="35"/>
      <c r="I112" s="35"/>
      <c r="J112" s="35"/>
      <c r="K112" s="35"/>
      <c r="L112" s="35"/>
      <c r="M112" s="35"/>
      <c r="N112" s="35"/>
      <c r="O112" s="37"/>
    </row>
    <row r="113" spans="1:15">
      <c r="A113" s="34" t="s">
        <v>383</v>
      </c>
      <c r="B113" s="35">
        <v>25</v>
      </c>
      <c r="C113" s="35">
        <v>26</v>
      </c>
      <c r="D113" s="35">
        <v>27</v>
      </c>
      <c r="E113" s="35">
        <v>28</v>
      </c>
      <c r="F113" s="35">
        <v>29</v>
      </c>
      <c r="G113" s="35">
        <v>30</v>
      </c>
      <c r="H113" s="35">
        <v>31</v>
      </c>
      <c r="I113" s="35">
        <v>32</v>
      </c>
      <c r="J113" s="35">
        <v>33</v>
      </c>
      <c r="K113" s="35">
        <v>34</v>
      </c>
      <c r="L113" s="35">
        <v>35</v>
      </c>
      <c r="M113" s="35">
        <v>36</v>
      </c>
      <c r="N113" s="36" t="s">
        <v>5</v>
      </c>
      <c r="O113" s="37"/>
    </row>
    <row r="114" spans="1:15">
      <c r="A114" s="3" t="s">
        <v>93</v>
      </c>
      <c r="B114" s="38">
        <f>IF('Zins und Tilgung'!$H10&lt;=24,'Zins und Tilgung'!$J18/12,IF(B$113&lt;='Zins und Tilgung'!$H$10,0,'Zins und Tilgung'!$J18/(36-'Zins und Tilgung'!$H$10)))</f>
        <v>0</v>
      </c>
      <c r="C114" s="38">
        <f>IF('Zins und Tilgung'!$H10&lt;=24,'Zins und Tilgung'!$J18/12,IF(C$113&lt;='Zins und Tilgung'!$H$10,0,'Zins und Tilgung'!$J18/(36-'Zins und Tilgung'!$H$10)))</f>
        <v>0</v>
      </c>
      <c r="D114" s="38">
        <f>IF('Zins und Tilgung'!$H10&lt;=24,'Zins und Tilgung'!$J18/12,IF(D$113&lt;='Zins und Tilgung'!$H$10,0,'Zins und Tilgung'!$J18/(36-'Zins und Tilgung'!$H$10)))</f>
        <v>0</v>
      </c>
      <c r="E114" s="38">
        <f>IF('Zins und Tilgung'!$H10&lt;=24,'Zins und Tilgung'!$J18/12,IF(E$113&lt;='Zins und Tilgung'!$H$10,0,'Zins und Tilgung'!$J18/(36-'Zins und Tilgung'!$H$10)))</f>
        <v>0</v>
      </c>
      <c r="F114" s="38">
        <f>IF('Zins und Tilgung'!$H10&lt;=24,'Zins und Tilgung'!$J18/12,IF(F$113&lt;='Zins und Tilgung'!$H$10,0,'Zins und Tilgung'!$J18/(36-'Zins und Tilgung'!$H$10)))</f>
        <v>0</v>
      </c>
      <c r="G114" s="38">
        <f>IF('Zins und Tilgung'!$H10&lt;=24,'Zins und Tilgung'!$J18/12,IF(G$113&lt;='Zins und Tilgung'!$H$10,0,'Zins und Tilgung'!$J18/(36-'Zins und Tilgung'!$H$10)))</f>
        <v>0</v>
      </c>
      <c r="H114" s="38">
        <f>IF('Zins und Tilgung'!$H10&lt;=24,'Zins und Tilgung'!$J18/12,IF(H$113&lt;='Zins und Tilgung'!$H$10,0,'Zins und Tilgung'!$J18/(36-'Zins und Tilgung'!$H$10)))</f>
        <v>0</v>
      </c>
      <c r="I114" s="38">
        <f>IF('Zins und Tilgung'!$H10&lt;=24,'Zins und Tilgung'!$J18/12,IF(I$113&lt;='Zins und Tilgung'!$H$10,0,'Zins und Tilgung'!$J18/(36-'Zins und Tilgung'!$H$10)))</f>
        <v>0</v>
      </c>
      <c r="J114" s="38">
        <f>IF('Zins und Tilgung'!$H10&lt;=24,'Zins und Tilgung'!$J18/12,IF(J$113&lt;='Zins und Tilgung'!$H$10,0,'Zins und Tilgung'!$J18/(36-'Zins und Tilgung'!$H$10)))</f>
        <v>0</v>
      </c>
      <c r="K114" s="38">
        <f>IF('Zins und Tilgung'!$H10&lt;=24,'Zins und Tilgung'!$J18/12,IF(K$113&lt;='Zins und Tilgung'!$H$10,0,'Zins und Tilgung'!$J18/(36-'Zins und Tilgung'!$H$10)))</f>
        <v>0</v>
      </c>
      <c r="L114" s="38">
        <f>IF('Zins und Tilgung'!$H10&lt;=24,'Zins und Tilgung'!$J18/12,IF(L$113&lt;='Zins und Tilgung'!$H$10,0,'Zins und Tilgung'!$J18/(36-'Zins und Tilgung'!$H$10)))</f>
        <v>0</v>
      </c>
      <c r="M114" s="38">
        <f>IF('Zins und Tilgung'!$H10&lt;=24,'Zins und Tilgung'!$J18/12,IF(M$113&lt;='Zins und Tilgung'!$H$10,0,'Zins und Tilgung'!$J18/(36-'Zins und Tilgung'!$H$10)))</f>
        <v>0</v>
      </c>
      <c r="N114" s="39">
        <f>SUM(B114:M114)</f>
        <v>0</v>
      </c>
      <c r="O114" s="37"/>
    </row>
    <row r="115" spans="1:15">
      <c r="A115" s="3" t="s">
        <v>94</v>
      </c>
      <c r="B115" s="38">
        <f>IF('Zins und Tilgung'!$N10&lt;=24,'Zins und Tilgung'!$P18/12,IF(B$113&lt;='Zins und Tilgung'!$N$10,0,'Zins und Tilgung'!$P18/(36-'Zins und Tilgung'!$N$10)))</f>
        <v>0</v>
      </c>
      <c r="C115" s="38">
        <f>IF('Zins und Tilgung'!$N10&lt;=24,'Zins und Tilgung'!$P18/12,IF(C$113&lt;='Zins und Tilgung'!$N$10,0,'Zins und Tilgung'!$P18/(36-'Zins und Tilgung'!$N$10)))</f>
        <v>0</v>
      </c>
      <c r="D115" s="38">
        <f>IF('Zins und Tilgung'!$N10&lt;=24,'Zins und Tilgung'!$P18/12,IF(D$113&lt;='Zins und Tilgung'!$N$10,0,'Zins und Tilgung'!$P18/(36-'Zins und Tilgung'!$N$10)))</f>
        <v>0</v>
      </c>
      <c r="E115" s="38">
        <f>IF('Zins und Tilgung'!$N10&lt;=24,'Zins und Tilgung'!$P18/12,IF(E$113&lt;='Zins und Tilgung'!$N$10,0,'Zins und Tilgung'!$P18/(36-'Zins und Tilgung'!$N$10)))</f>
        <v>0</v>
      </c>
      <c r="F115" s="38">
        <f>IF('Zins und Tilgung'!$N10&lt;=24,'Zins und Tilgung'!$P18/12,IF(F$113&lt;='Zins und Tilgung'!$N$10,0,'Zins und Tilgung'!$P18/(36-'Zins und Tilgung'!$N$10)))</f>
        <v>0</v>
      </c>
      <c r="G115" s="38">
        <f>IF('Zins und Tilgung'!$N10&lt;=24,'Zins und Tilgung'!$P18/12,IF(G$113&lt;='Zins und Tilgung'!$N$10,0,'Zins und Tilgung'!$P18/(36-'Zins und Tilgung'!$N$10)))</f>
        <v>0</v>
      </c>
      <c r="H115" s="38">
        <f>IF('Zins und Tilgung'!$N10&lt;=24,'Zins und Tilgung'!$P18/12,IF(H$113&lt;='Zins und Tilgung'!$N$10,0,'Zins und Tilgung'!$P18/(36-'Zins und Tilgung'!$N$10)))</f>
        <v>0</v>
      </c>
      <c r="I115" s="38">
        <f>IF('Zins und Tilgung'!$N10&lt;=24,'Zins und Tilgung'!$P18/12,IF(I$113&lt;='Zins und Tilgung'!$N$10,0,'Zins und Tilgung'!$P18/(36-'Zins und Tilgung'!$N$10)))</f>
        <v>0</v>
      </c>
      <c r="J115" s="38">
        <f>IF('Zins und Tilgung'!$N10&lt;=24,'Zins und Tilgung'!$P18/12,IF(J$113&lt;='Zins und Tilgung'!$N$10,0,'Zins und Tilgung'!$P18/(36-'Zins und Tilgung'!$N$10)))</f>
        <v>0</v>
      </c>
      <c r="K115" s="38">
        <f>IF('Zins und Tilgung'!$N10&lt;=24,'Zins und Tilgung'!$P18/12,IF(K$113&lt;='Zins und Tilgung'!$N$10,0,'Zins und Tilgung'!$P18/(36-'Zins und Tilgung'!$N$10)))</f>
        <v>0</v>
      </c>
      <c r="L115" s="38">
        <f>IF('Zins und Tilgung'!$N10&lt;=24,'Zins und Tilgung'!$P18/12,IF(L$113&lt;='Zins und Tilgung'!$N$10,0,'Zins und Tilgung'!$P18/(36-'Zins und Tilgung'!$N$10)))</f>
        <v>0</v>
      </c>
      <c r="M115" s="38">
        <f>IF('Zins und Tilgung'!$N10&lt;=24,'Zins und Tilgung'!$P18/12,IF(M$113&lt;='Zins und Tilgung'!$N$10,0,'Zins und Tilgung'!$P18/(36-'Zins und Tilgung'!$N$10)))</f>
        <v>0</v>
      </c>
      <c r="N115" s="39">
        <f>SUM(B115:M115)</f>
        <v>0</v>
      </c>
      <c r="O115" s="37"/>
    </row>
    <row r="116" spans="1:15">
      <c r="A116" s="3" t="s">
        <v>440</v>
      </c>
      <c r="B116" s="38">
        <f>IF('Zins und Tilgung'!$T10&lt;=24,'Zins und Tilgung'!$V18/12,IF(B$113&lt;='Zins und Tilgung'!$T$10,0,'Zins und Tilgung'!$V18/(36-'Zins und Tilgung'!$T$10)))</f>
        <v>0</v>
      </c>
      <c r="C116" s="38">
        <f>IF('Zins und Tilgung'!$T10&lt;=24,'Zins und Tilgung'!$V18/12,IF(C$113&lt;='Zins und Tilgung'!$T$10,0,'Zins und Tilgung'!$V18/(36-'Zins und Tilgung'!$T$10)))</f>
        <v>0</v>
      </c>
      <c r="D116" s="38">
        <f>IF('Zins und Tilgung'!$T10&lt;=24,'Zins und Tilgung'!$V18/12,IF(D$113&lt;='Zins und Tilgung'!$T$10,0,'Zins und Tilgung'!$V18/(36-'Zins und Tilgung'!$T$10)))</f>
        <v>0</v>
      </c>
      <c r="E116" s="38">
        <f>IF('Zins und Tilgung'!$T10&lt;=24,'Zins und Tilgung'!$V18/12,IF(E$113&lt;='Zins und Tilgung'!$T$10,0,'Zins und Tilgung'!$V18/(36-'Zins und Tilgung'!$T$10)))</f>
        <v>0</v>
      </c>
      <c r="F116" s="38">
        <f>IF('Zins und Tilgung'!$T10&lt;=24,'Zins und Tilgung'!$V18/12,IF(F$113&lt;='Zins und Tilgung'!$T$10,0,'Zins und Tilgung'!$V18/(36-'Zins und Tilgung'!$T$10)))</f>
        <v>0</v>
      </c>
      <c r="G116" s="38">
        <f>IF('Zins und Tilgung'!$T10&lt;=24,'Zins und Tilgung'!$V18/12,IF(G$113&lt;='Zins und Tilgung'!$T$10,0,'Zins und Tilgung'!$V18/(36-'Zins und Tilgung'!$T$10)))</f>
        <v>0</v>
      </c>
      <c r="H116" s="38">
        <f>IF('Zins und Tilgung'!$T10&lt;=24,'Zins und Tilgung'!$V18/12,IF(H$113&lt;='Zins und Tilgung'!$T$10,0,'Zins und Tilgung'!$V18/(36-'Zins und Tilgung'!$T$10)))</f>
        <v>0</v>
      </c>
      <c r="I116" s="38">
        <f>IF('Zins und Tilgung'!$T10&lt;=24,'Zins und Tilgung'!$V18/12,IF(I$113&lt;='Zins und Tilgung'!$T$10,0,'Zins und Tilgung'!$V18/(36-'Zins und Tilgung'!$T$10)))</f>
        <v>0</v>
      </c>
      <c r="J116" s="38">
        <f>IF('Zins und Tilgung'!$T10&lt;=24,'Zins und Tilgung'!$V18/12,IF(J$113&lt;='Zins und Tilgung'!$T$10,0,'Zins und Tilgung'!$V18/(36-'Zins und Tilgung'!$T$10)))</f>
        <v>0</v>
      </c>
      <c r="K116" s="38">
        <f>IF('Zins und Tilgung'!$T10&lt;=24,'Zins und Tilgung'!$V18/12,IF(K$113&lt;='Zins und Tilgung'!$T$10,0,'Zins und Tilgung'!$V18/(36-'Zins und Tilgung'!$T$10)))</f>
        <v>0</v>
      </c>
      <c r="L116" s="38">
        <f>IF('Zins und Tilgung'!$T10&lt;=24,'Zins und Tilgung'!$V18/12,IF(L$113&lt;='Zins und Tilgung'!$T$10,0,'Zins und Tilgung'!$V18/(36-'Zins und Tilgung'!$T$10)))</f>
        <v>0</v>
      </c>
      <c r="M116" s="38">
        <f>IF('Zins und Tilgung'!$T10&lt;=24,'Zins und Tilgung'!$V18/12,IF(M$113&lt;='Zins und Tilgung'!$T$10,0,'Zins und Tilgung'!$V18/(36-'Zins und Tilgung'!$T$10)))</f>
        <v>0</v>
      </c>
      <c r="N116" s="39">
        <f>SUM(B116:M116)</f>
        <v>0</v>
      </c>
      <c r="O116" s="37"/>
    </row>
    <row r="117" spans="1:15">
      <c r="A117" s="4" t="s">
        <v>418</v>
      </c>
      <c r="B117" s="41">
        <f>IF('Zins und Tilgung'!$Z10&lt;=24,'Zins und Tilgung'!$AB19/12,IF(B$113&lt;='Zins und Tilgung'!$Z$10,0,'Zins und Tilgung'!$AB19/(36-'Zins und Tilgung'!$Z$10)))</f>
        <v>0</v>
      </c>
      <c r="C117" s="41">
        <f>IF('Zins und Tilgung'!$Z10&lt;=24,'Zins und Tilgung'!$AB19/12,IF(C$113&lt;='Zins und Tilgung'!$Z$10,0,'Zins und Tilgung'!$AB19/(36-'Zins und Tilgung'!$Z$10)))</f>
        <v>0</v>
      </c>
      <c r="D117" s="41">
        <f>IF('Zins und Tilgung'!$Z10&lt;=24,'Zins und Tilgung'!$AB19/12,IF(D$113&lt;='Zins und Tilgung'!$Z$10,0,'Zins und Tilgung'!$AB19/(36-'Zins und Tilgung'!$Z$10)))</f>
        <v>0</v>
      </c>
      <c r="E117" s="41">
        <f>IF('Zins und Tilgung'!$Z10&lt;=24,'Zins und Tilgung'!$AB19/12,IF(E$113&lt;='Zins und Tilgung'!$Z$10,0,'Zins und Tilgung'!$AB19/(36-'Zins und Tilgung'!$Z$10)))</f>
        <v>0</v>
      </c>
      <c r="F117" s="41">
        <f>IF('Zins und Tilgung'!$Z10&lt;=24,'Zins und Tilgung'!$AB19/12,IF(F$113&lt;='Zins und Tilgung'!$Z$10,0,'Zins und Tilgung'!$AB19/(36-'Zins und Tilgung'!$Z$10)))</f>
        <v>0</v>
      </c>
      <c r="G117" s="41">
        <f>IF('Zins und Tilgung'!$Z10&lt;=24,'Zins und Tilgung'!$AB19/12,IF(G$113&lt;='Zins und Tilgung'!$Z$10,0,'Zins und Tilgung'!$AB19/(36-'Zins und Tilgung'!$Z$10)))</f>
        <v>0</v>
      </c>
      <c r="H117" s="41">
        <f>IF('Zins und Tilgung'!$Z10&lt;=24,'Zins und Tilgung'!$AB19/12,IF(H$113&lt;='Zins und Tilgung'!$Z$10,0,'Zins und Tilgung'!$AB19/(36-'Zins und Tilgung'!$Z$10)))</f>
        <v>0</v>
      </c>
      <c r="I117" s="41">
        <f>IF('Zins und Tilgung'!$Z10&lt;=24,'Zins und Tilgung'!$AB19/12,IF(I$113&lt;='Zins und Tilgung'!$Z$10,0,'Zins und Tilgung'!$AB19/(36-'Zins und Tilgung'!$Z$10)))</f>
        <v>0</v>
      </c>
      <c r="J117" s="41">
        <f>IF('Zins und Tilgung'!$Z10&lt;=24,'Zins und Tilgung'!$AB19/12,IF(J$113&lt;='Zins und Tilgung'!$Z$10,0,'Zins und Tilgung'!$AB19/(36-'Zins und Tilgung'!$Z$10)))</f>
        <v>0</v>
      </c>
      <c r="K117" s="41">
        <f>IF('Zins und Tilgung'!$Z10&lt;=24,'Zins und Tilgung'!$AB19/12,IF(K$113&lt;='Zins und Tilgung'!$Z$10,0,'Zins und Tilgung'!$AB19/(36-'Zins und Tilgung'!$Z$10)))</f>
        <v>0</v>
      </c>
      <c r="L117" s="41">
        <f>IF('Zins und Tilgung'!$Z10&lt;=24,'Zins und Tilgung'!$AB19/12,IF(L$113&lt;='Zins und Tilgung'!$Z$10,0,'Zins und Tilgung'!$AB19/(36-'Zins und Tilgung'!$Z$10)))</f>
        <v>0</v>
      </c>
      <c r="M117" s="41">
        <f>IF('Zins und Tilgung'!$Z10&lt;=24,'Zins und Tilgung'!$AB19/12,IF(M$113&lt;='Zins und Tilgung'!$Z$10,0,'Zins und Tilgung'!$AB19/(36-'Zins und Tilgung'!$Z$10)))</f>
        <v>0</v>
      </c>
      <c r="N117" s="39">
        <f>SUM(B117:M117)</f>
        <v>0</v>
      </c>
      <c r="O117" s="37"/>
    </row>
    <row r="118" spans="1:15">
      <c r="A118" s="42" t="s">
        <v>5</v>
      </c>
      <c r="B118" s="43">
        <f t="shared" ref="B118:M118" si="14">SUM(B114:B117)</f>
        <v>0</v>
      </c>
      <c r="C118" s="43">
        <f t="shared" si="14"/>
        <v>0</v>
      </c>
      <c r="D118" s="43">
        <f t="shared" si="14"/>
        <v>0</v>
      </c>
      <c r="E118" s="43">
        <f t="shared" si="14"/>
        <v>0</v>
      </c>
      <c r="F118" s="43">
        <f t="shared" si="14"/>
        <v>0</v>
      </c>
      <c r="G118" s="43">
        <f t="shared" si="14"/>
        <v>0</v>
      </c>
      <c r="H118" s="43">
        <f t="shared" si="14"/>
        <v>0</v>
      </c>
      <c r="I118" s="43">
        <f t="shared" si="14"/>
        <v>0</v>
      </c>
      <c r="J118" s="43">
        <f t="shared" si="14"/>
        <v>0</v>
      </c>
      <c r="K118" s="43">
        <f t="shared" si="14"/>
        <v>0</v>
      </c>
      <c r="L118" s="43">
        <f t="shared" si="14"/>
        <v>0</v>
      </c>
      <c r="M118" s="43">
        <f t="shared" si="14"/>
        <v>0</v>
      </c>
      <c r="N118" s="44">
        <f>SUM(N114:N117)</f>
        <v>0</v>
      </c>
      <c r="O118" s="45">
        <f>SUM(B118:M118)</f>
        <v>0</v>
      </c>
    </row>
    <row r="121" spans="1:15">
      <c r="A121" s="31" t="s">
        <v>385</v>
      </c>
      <c r="B121" s="32"/>
      <c r="C121" s="32"/>
      <c r="D121" s="32"/>
      <c r="E121" s="32" t="s">
        <v>441</v>
      </c>
      <c r="F121" s="32"/>
      <c r="G121" s="32"/>
      <c r="H121" s="32"/>
      <c r="I121" s="32"/>
      <c r="J121" s="32"/>
      <c r="K121" s="32"/>
      <c r="L121" s="32"/>
      <c r="M121" s="32"/>
      <c r="N121" s="32"/>
      <c r="O121" s="33"/>
    </row>
    <row r="122" spans="1:15">
      <c r="A122" s="34" t="s">
        <v>350</v>
      </c>
      <c r="B122" s="35">
        <v>1</v>
      </c>
      <c r="C122" s="35">
        <v>2</v>
      </c>
      <c r="D122" s="35">
        <v>3</v>
      </c>
      <c r="E122" s="35">
        <v>4</v>
      </c>
      <c r="F122" s="35">
        <v>5</v>
      </c>
      <c r="G122" s="35">
        <v>6</v>
      </c>
      <c r="H122" s="35">
        <v>7</v>
      </c>
      <c r="I122" s="35">
        <v>8</v>
      </c>
      <c r="J122" s="35">
        <v>9</v>
      </c>
      <c r="K122" s="35">
        <v>10</v>
      </c>
      <c r="L122" s="35">
        <v>11</v>
      </c>
      <c r="M122" s="35">
        <v>12</v>
      </c>
      <c r="N122" s="36" t="s">
        <v>5</v>
      </c>
      <c r="O122" s="37"/>
    </row>
    <row r="123" spans="1:15">
      <c r="A123" s="3" t="s">
        <v>93</v>
      </c>
      <c r="B123" s="38">
        <f>IF(B100=0,'Zins und Tilgung'!$H16*'Zins und Tilgung'!$H$8/100/12,('Zins und Tilgung'!H$16-Hilfstabelle!$B100)*'Zins und Tilgung'!$H$8/100/12)</f>
        <v>0</v>
      </c>
      <c r="C123" s="38">
        <f>IF(C100=0,'Zins und Tilgung'!$H16*'Zins und Tilgung'!$H$8/100/12,('Zins und Tilgung'!$H16-SUM($B100:C100))*'Zins und Tilgung'!$H$8/100/12)</f>
        <v>0</v>
      </c>
      <c r="D123" s="38">
        <f>IF(D100=0,'Zins und Tilgung'!$H16*'Zins und Tilgung'!$H$8/100/12,('Zins und Tilgung'!$H16-SUM($B100:D100))*'Zins und Tilgung'!$H$8/100/12)</f>
        <v>0</v>
      </c>
      <c r="E123" s="38">
        <f>IF(E100=0,'Zins und Tilgung'!$H16*'Zins und Tilgung'!$H$8/100/12,('Zins und Tilgung'!$H16-SUM($B100:E100))*'Zins und Tilgung'!$H$8/100/12)</f>
        <v>0</v>
      </c>
      <c r="F123" s="38">
        <f>IF(F100=0,'Zins und Tilgung'!$H16*'Zins und Tilgung'!$H$8/100/12,('Zins und Tilgung'!$H16-SUM($B100:F100))*'Zins und Tilgung'!$H$8/100/12)</f>
        <v>0</v>
      </c>
      <c r="G123" s="38">
        <f>IF(G100=0,'Zins und Tilgung'!$H16*'Zins und Tilgung'!$H$8/100/12,('Zins und Tilgung'!$H16-SUM($B100:G100))*'Zins und Tilgung'!$H$8/100/12)</f>
        <v>0</v>
      </c>
      <c r="H123" s="38">
        <f>IF(H100=0,'Zins und Tilgung'!$H16*'Zins und Tilgung'!$H$8/100/12,('Zins und Tilgung'!$H16-SUM($B100:H100))*'Zins und Tilgung'!$H$8/100/12)</f>
        <v>0</v>
      </c>
      <c r="I123" s="38">
        <f>IF(I100=0,'Zins und Tilgung'!$H16*'Zins und Tilgung'!$H$8/100/12,('Zins und Tilgung'!$H16-SUM($B100:I100))*'Zins und Tilgung'!$H$8/100/12)</f>
        <v>0</v>
      </c>
      <c r="J123" s="38">
        <f>IF(J100=0,'Zins und Tilgung'!$H16*'Zins und Tilgung'!$H$8/100/12,('Zins und Tilgung'!$H16-SUM($B100:J100))*'Zins und Tilgung'!$H$8/100/12)</f>
        <v>0</v>
      </c>
      <c r="K123" s="38">
        <f>IF(K100=0,'Zins und Tilgung'!$H16*'Zins und Tilgung'!$H$8/100/12,('Zins und Tilgung'!$H16-SUM($B100:K100))*'Zins und Tilgung'!$H$8/100/12)</f>
        <v>0</v>
      </c>
      <c r="L123" s="38">
        <f>IF(L100=0,'Zins und Tilgung'!$H16*'Zins und Tilgung'!$H$8/100/12,('Zins und Tilgung'!$H16-SUM($B100:L100))*'Zins und Tilgung'!$H$8/100/12)</f>
        <v>0</v>
      </c>
      <c r="M123" s="38">
        <f>IF(M100=0,'Zins und Tilgung'!$H16*'Zins und Tilgung'!$H$8/100/12,('Zins und Tilgung'!$H16-SUM($B100:M100))*'Zins und Tilgung'!$H$8/100/12)</f>
        <v>0</v>
      </c>
      <c r="N123" s="39">
        <f>SUM(B123:M123)</f>
        <v>0</v>
      </c>
      <c r="O123" s="37"/>
    </row>
    <row r="124" spans="1:15">
      <c r="A124" s="3" t="s">
        <v>94</v>
      </c>
      <c r="B124" s="38">
        <f>IF(B101=0,'Zins und Tilgung'!$N16*'Zins und Tilgung'!$N$8/100/12,('Zins und Tilgung'!N$16-Hilfstabelle!$B101)*'Zins und Tilgung'!$N$8/100/12)</f>
        <v>0</v>
      </c>
      <c r="C124" s="38">
        <f>IF(C101=0,'Zins und Tilgung'!$N16*'Zins und Tilgung'!$N$8/100/12,('Zins und Tilgung'!$N16-SUM($B101:C101))*'Zins und Tilgung'!$N$8/100/12)</f>
        <v>0</v>
      </c>
      <c r="D124" s="38">
        <f>IF(D101=0,'Zins und Tilgung'!$N16*'Zins und Tilgung'!$N$8/100/12,('Zins und Tilgung'!$N16-SUM($B101:D101))*'Zins und Tilgung'!$N$8/100/12)</f>
        <v>0</v>
      </c>
      <c r="E124" s="38">
        <f>IF(E101=0,'Zins und Tilgung'!$N16*'Zins und Tilgung'!$N$8/100/12,('Zins und Tilgung'!$N16-SUM($B101:E101))*'Zins und Tilgung'!$N$8/100/12)</f>
        <v>0</v>
      </c>
      <c r="F124" s="38">
        <f>IF(F101=0,'Zins und Tilgung'!$N16*'Zins und Tilgung'!$N$8/100/12,('Zins und Tilgung'!$N16-SUM($B101:F101))*'Zins und Tilgung'!$N$8/100/12)</f>
        <v>0</v>
      </c>
      <c r="G124" s="38">
        <f>IF(G101=0,'Zins und Tilgung'!$N16*'Zins und Tilgung'!$N$8/100/12,('Zins und Tilgung'!$N16-SUM($B101:G101))*'Zins und Tilgung'!$N$8/100/12)</f>
        <v>0</v>
      </c>
      <c r="H124" s="38">
        <f>IF(H101=0,'Zins und Tilgung'!$N16*'Zins und Tilgung'!$N$8/100/12,('Zins und Tilgung'!$N16-SUM($B101:H101))*'Zins und Tilgung'!$N$8/100/12)</f>
        <v>0</v>
      </c>
      <c r="I124" s="38">
        <f>IF(I101=0,'Zins und Tilgung'!$N16*'Zins und Tilgung'!$N$8/100/12,('Zins und Tilgung'!$N16-SUM($B101:I101))*'Zins und Tilgung'!$N$8/100/12)</f>
        <v>0</v>
      </c>
      <c r="J124" s="38">
        <f>IF(J101=0,'Zins und Tilgung'!$N16*'Zins und Tilgung'!$N$8/100/12,('Zins und Tilgung'!$N16-SUM($B101:J101))*'Zins und Tilgung'!$N$8/100/12)</f>
        <v>0</v>
      </c>
      <c r="K124" s="38">
        <f>IF(K101=0,'Zins und Tilgung'!$N16*'Zins und Tilgung'!$N$8/100/12,('Zins und Tilgung'!$N16-SUM($B101:K101))*'Zins und Tilgung'!$N$8/100/12)</f>
        <v>0</v>
      </c>
      <c r="L124" s="38">
        <f>IF(L101=0,'Zins und Tilgung'!$N16*'Zins und Tilgung'!$N$8/100/12,('Zins und Tilgung'!$N16-SUM($B101:L101))*'Zins und Tilgung'!$N$8/100/12)</f>
        <v>0</v>
      </c>
      <c r="M124" s="38">
        <f>IF(M101=0,'Zins und Tilgung'!$N16*'Zins und Tilgung'!$N$8/100/12,('Zins und Tilgung'!$N16-SUM($B101:M101))*'Zins und Tilgung'!$N$8/100/12)</f>
        <v>0</v>
      </c>
      <c r="N124" s="39">
        <f>SUM(B124:M124)</f>
        <v>0</v>
      </c>
      <c r="O124" s="37"/>
    </row>
    <row r="125" spans="1:15">
      <c r="A125" s="3" t="s">
        <v>480</v>
      </c>
      <c r="B125" s="38">
        <f>IF(B102=0,'Zins und Tilgung'!$T16*'Zins und Tilgung'!$T$8/100/12,('Zins und Tilgung'!$T16-Hilfstabelle!$B102)*'Zins und Tilgung'!$T$8/100/12)</f>
        <v>0</v>
      </c>
      <c r="C125" s="38">
        <f>IF(C102=0,'Zins und Tilgung'!$T16*'Zins und Tilgung'!$T$8/100/12,('Zins und Tilgung'!$T16-SUM($B102:C102))*'Zins und Tilgung'!$T$8/100/12)</f>
        <v>0</v>
      </c>
      <c r="D125" s="38">
        <f>IF(D102=0,'Zins und Tilgung'!$T16*'Zins und Tilgung'!$T$8/100/12,('Zins und Tilgung'!$T16-SUM($B102:D102))*'Zins und Tilgung'!$T$8/100/12)</f>
        <v>0</v>
      </c>
      <c r="E125" s="38">
        <f>IF(E102=0,'Zins und Tilgung'!$T16*'Zins und Tilgung'!$T$8/100/12,('Zins und Tilgung'!$T16-SUM($B102:E102))*'Zins und Tilgung'!$T$8/100/12)</f>
        <v>0</v>
      </c>
      <c r="F125" s="38">
        <f>IF(F102=0,'Zins und Tilgung'!$T16*'Zins und Tilgung'!$T$8/100/12,('Zins und Tilgung'!$T16-SUM($B102:F102))*'Zins und Tilgung'!$T$8/100/12)</f>
        <v>0</v>
      </c>
      <c r="G125" s="38">
        <f>IF(G102=0,'Zins und Tilgung'!$T16*'Zins und Tilgung'!$T$8/100/12,('Zins und Tilgung'!$T16-SUM($B102:G102))*'Zins und Tilgung'!$T$8/100/12)</f>
        <v>0</v>
      </c>
      <c r="H125" s="38">
        <f>IF(H102=0,'Zins und Tilgung'!$T16*'Zins und Tilgung'!$T$8/100/12,('Zins und Tilgung'!$T16-SUM($B102:H102))*'Zins und Tilgung'!$T$8/100/12)</f>
        <v>0</v>
      </c>
      <c r="I125" s="38">
        <f>IF(I102=0,'Zins und Tilgung'!$T16*'Zins und Tilgung'!$T$8/100/12,('Zins und Tilgung'!$T16-SUM($B102:I102))*'Zins und Tilgung'!$T$8/100/12)</f>
        <v>0</v>
      </c>
      <c r="J125" s="38">
        <f>IF(J102=0,'Zins und Tilgung'!$T16*'Zins und Tilgung'!$T$8/100/12,('Zins und Tilgung'!$T16-SUM($B102:J102))*'Zins und Tilgung'!$T$8/100/12)</f>
        <v>0</v>
      </c>
      <c r="K125" s="38">
        <f>IF(K102=0,'Zins und Tilgung'!$T16*'Zins und Tilgung'!$T$8/100/12,('Zins und Tilgung'!$T16-SUM($B102:K102))*'Zins und Tilgung'!$T$8/100/12)</f>
        <v>0</v>
      </c>
      <c r="L125" s="38">
        <f>IF(L102=0,'Zins und Tilgung'!$T16*'Zins und Tilgung'!$T$8/100/12,('Zins und Tilgung'!$T16-SUM($B102:L102))*'Zins und Tilgung'!$T$8/100/12)</f>
        <v>0</v>
      </c>
      <c r="M125" s="38">
        <f>IF(M102=0,'Zins und Tilgung'!$T16*'Zins und Tilgung'!$T$8/100/12,('Zins und Tilgung'!$T16-SUM($B102:M102))*'Zins und Tilgung'!$T$8/100/12)</f>
        <v>0</v>
      </c>
      <c r="N125" s="39">
        <f>SUM(B125:M125)</f>
        <v>0</v>
      </c>
      <c r="O125" s="37"/>
    </row>
    <row r="126" spans="1:15">
      <c r="A126" s="4" t="s">
        <v>418</v>
      </c>
      <c r="B126" s="38">
        <f>IF(AND(MONTH('Liquiditätsplan-1.Jahr'!$D13)&gt;=8,MONTH('Liquiditätsplan-1.Jahr'!D13)=7),'Zins und Tilgung'!$Z7*'Zins und Tilgung'!$Z9/100,0)</f>
        <v>0</v>
      </c>
      <c r="C126" s="38">
        <f>IF(AND(MONTH('Liquiditätsplan-1.Jahr'!$D13)&gt;=8,MONTH('Liquiditätsplan-1.Jahr'!E13)=7),'Zins und Tilgung'!$Z7*'Zins und Tilgung'!$Z9/100,0)</f>
        <v>0</v>
      </c>
      <c r="D126" s="38">
        <f>'Zins und Tilgung'!$Z$7*'Zins und Tilgung'!$Z$8*0.25/100+IF(AND(MONTH('Liquiditätsplan-1.Jahr'!$D13)&gt;=8,MONTH('Liquiditätsplan-1.Jahr'!F13)=7),'Zins und Tilgung'!$Z7*'Zins und Tilgung'!$Z9/100,0)</f>
        <v>0</v>
      </c>
      <c r="E126" s="38">
        <f>IF(AND(MONTH('Liquiditätsplan-1.Jahr'!$D13)&gt;=8,MONTH('Liquiditätsplan-1.Jahr'!G13)=7),'Zins und Tilgung'!$Z7*'Zins und Tilgung'!$Z9/100,0)</f>
        <v>0</v>
      </c>
      <c r="F126" s="38">
        <f>IF(AND(MONTH('Liquiditätsplan-1.Jahr'!$D13)&gt;=8,MONTH('Liquiditätsplan-1.Jahr'!H13)=7),'Zins und Tilgung'!$Z7*'Zins und Tilgung'!$Z9/100,0)</f>
        <v>0</v>
      </c>
      <c r="G126" s="38">
        <f>'Zins und Tilgung'!$Z$7*'Zins und Tilgung'!$Z$8*0.25/100+IF(AND(MONTH('Liquiditätsplan-1.Jahr'!$D13)&gt;=8,MONTH('Liquiditätsplan-1.Jahr'!I13)=7),'Zins und Tilgung'!$Z7*'Zins und Tilgung'!$Z9/100,0)</f>
        <v>0</v>
      </c>
      <c r="H126" s="38">
        <f>IF(AND(MONTH('Liquiditätsplan-1.Jahr'!$D13)&gt;=8,MONTH('Liquiditätsplan-1.Jahr'!J13)=7),'Zins und Tilgung'!$Z7*'Zins und Tilgung'!$Z9/100,0)</f>
        <v>0</v>
      </c>
      <c r="I126" s="38">
        <f>IF(AND(MONTH('Liquiditätsplan-1.Jahr'!$D13)&gt;=8,MONTH('Liquiditätsplan-1.Jahr'!K13)=7),'Zins und Tilgung'!$Z7*'Zins und Tilgung'!$Z9/100,0)</f>
        <v>0</v>
      </c>
      <c r="J126" s="38">
        <f>'Zins und Tilgung'!$Z$7*'Zins und Tilgung'!$Z$8*0.25/100+IF(AND(MONTH('Liquiditätsplan-1.Jahr'!$D13)&gt;=8,MONTH('Liquiditätsplan-1.Jahr'!L13)=7),'Zins und Tilgung'!$Z7*'Zins und Tilgung'!$Z9/100,0)</f>
        <v>0</v>
      </c>
      <c r="K126" s="38">
        <f>IF(AND(MONTH('Liquiditätsplan-1.Jahr'!$D13)&gt;=8,MONTH('Liquiditätsplan-1.Jahr'!M13)=7),'Zins und Tilgung'!$Z7*'Zins und Tilgung'!$Z9/100,0)</f>
        <v>0</v>
      </c>
      <c r="L126" s="38">
        <f>IF(AND(MONTH('Liquiditätsplan-1.Jahr'!$D13)&gt;=8,MONTH('Liquiditätsplan-1.Jahr'!N13)=7),'Zins und Tilgung'!$Z7*'Zins und Tilgung'!$Z9/100,0)</f>
        <v>0</v>
      </c>
      <c r="M126" s="38">
        <f>'Zins und Tilgung'!$Z$7*'Zins und Tilgung'!$Z$8*0.25/100+IF(AND(MONTH('Liquiditätsplan-1.Jahr'!$D13)&gt;=8,MONTH('Liquiditätsplan-1.Jahr'!O13)=7),'Zins und Tilgung'!$Z7*'Zins und Tilgung'!$Z9/100,0)</f>
        <v>0</v>
      </c>
      <c r="N126" s="39">
        <f>SUM(B126:M126)</f>
        <v>0</v>
      </c>
      <c r="O126" s="37"/>
    </row>
    <row r="127" spans="1:15">
      <c r="A127" s="34" t="s">
        <v>5</v>
      </c>
      <c r="B127" s="38">
        <f>SUM(B123:B126)</f>
        <v>0</v>
      </c>
      <c r="C127" s="38">
        <f t="shared" ref="C127:M127" si="15">SUM(C123:C126)</f>
        <v>0</v>
      </c>
      <c r="D127" s="38">
        <f t="shared" si="15"/>
        <v>0</v>
      </c>
      <c r="E127" s="38">
        <f t="shared" si="15"/>
        <v>0</v>
      </c>
      <c r="F127" s="38">
        <f t="shared" si="15"/>
        <v>0</v>
      </c>
      <c r="G127" s="38">
        <f t="shared" si="15"/>
        <v>0</v>
      </c>
      <c r="H127" s="38">
        <f t="shared" si="15"/>
        <v>0</v>
      </c>
      <c r="I127" s="38">
        <f t="shared" si="15"/>
        <v>0</v>
      </c>
      <c r="J127" s="38">
        <f t="shared" si="15"/>
        <v>0</v>
      </c>
      <c r="K127" s="38">
        <f t="shared" si="15"/>
        <v>0</v>
      </c>
      <c r="L127" s="38">
        <f t="shared" si="15"/>
        <v>0</v>
      </c>
      <c r="M127" s="38">
        <f t="shared" si="15"/>
        <v>0</v>
      </c>
      <c r="N127" s="39">
        <f>SUM(N123:N126)</f>
        <v>0</v>
      </c>
      <c r="O127" s="40">
        <f>SUM(B127:M127)</f>
        <v>0</v>
      </c>
    </row>
    <row r="128" spans="1:15">
      <c r="A128" s="34"/>
      <c r="B128" s="35"/>
      <c r="C128" s="35"/>
      <c r="D128" s="35"/>
      <c r="E128" s="35"/>
      <c r="F128" s="35"/>
      <c r="G128" s="35"/>
      <c r="H128" s="35"/>
      <c r="I128" s="35"/>
      <c r="J128" s="35"/>
      <c r="K128" s="35"/>
      <c r="L128" s="35"/>
      <c r="M128" s="35"/>
      <c r="N128" s="35"/>
      <c r="O128" s="37"/>
    </row>
    <row r="129" spans="1:15">
      <c r="A129" s="34" t="s">
        <v>357</v>
      </c>
      <c r="B129" s="35">
        <v>13</v>
      </c>
      <c r="C129" s="35">
        <v>14</v>
      </c>
      <c r="D129" s="35">
        <v>15</v>
      </c>
      <c r="E129" s="35">
        <v>16</v>
      </c>
      <c r="F129" s="35">
        <v>17</v>
      </c>
      <c r="G129" s="35">
        <v>18</v>
      </c>
      <c r="H129" s="35">
        <v>19</v>
      </c>
      <c r="I129" s="35">
        <v>20</v>
      </c>
      <c r="J129" s="35">
        <v>21</v>
      </c>
      <c r="K129" s="35">
        <v>22</v>
      </c>
      <c r="L129" s="35">
        <v>23</v>
      </c>
      <c r="M129" s="35">
        <v>24</v>
      </c>
      <c r="N129" s="36" t="s">
        <v>5</v>
      </c>
      <c r="O129" s="37"/>
    </row>
    <row r="130" spans="1:15">
      <c r="A130" s="3" t="s">
        <v>93</v>
      </c>
      <c r="B130" s="38">
        <f>IF(B107=0,'Zins und Tilgung'!$H17*'Zins und Tilgung'!$H$8/100/12,('Zins und Tilgung'!H$17-Hilfstabelle!$B107)*'Zins und Tilgung'!$H$8/100/12)</f>
        <v>0</v>
      </c>
      <c r="C130" s="38">
        <f>IF(C107=0,'Zins und Tilgung'!$H17*'Zins und Tilgung'!$H$8/100/12,('Zins und Tilgung'!$H17-SUM($B107:C107))*'Zins und Tilgung'!$H$8/100/12)</f>
        <v>0</v>
      </c>
      <c r="D130" s="38">
        <f>IF(D107=0,'Zins und Tilgung'!$H17*'Zins und Tilgung'!$H$8/100/12,('Zins und Tilgung'!$H17-SUM($B107:D107))*'Zins und Tilgung'!$H$8/100/12)</f>
        <v>0</v>
      </c>
      <c r="E130" s="38">
        <f>IF(E107=0,'Zins und Tilgung'!$H17*'Zins und Tilgung'!$H$8/100/12,('Zins und Tilgung'!$H17-SUM($B107:E107))*'Zins und Tilgung'!$H$8/100/12)</f>
        <v>0</v>
      </c>
      <c r="F130" s="38">
        <f>IF(F107=0,'Zins und Tilgung'!$H17*'Zins und Tilgung'!$H$8/100/12,('Zins und Tilgung'!$H17-SUM($B107:F107))*'Zins und Tilgung'!$H$8/100/12)</f>
        <v>0</v>
      </c>
      <c r="G130" s="38">
        <f>IF(G107=0,'Zins und Tilgung'!$H17*'Zins und Tilgung'!$H$8/100/12,('Zins und Tilgung'!$H17-SUM($B107:G107))*'Zins und Tilgung'!$H$8/100/12)</f>
        <v>0</v>
      </c>
      <c r="H130" s="38">
        <f>IF(H107=0,'Zins und Tilgung'!$H17*'Zins und Tilgung'!$H$8/100/12,('Zins und Tilgung'!$H17-SUM($B107:H107))*'Zins und Tilgung'!$H$8/100/12)</f>
        <v>0</v>
      </c>
      <c r="I130" s="38">
        <f>IF(I107=0,'Zins und Tilgung'!$H17*'Zins und Tilgung'!$H$8/100/12,('Zins und Tilgung'!$H17-SUM($B107:I107))*'Zins und Tilgung'!$H$8/100/12)</f>
        <v>0</v>
      </c>
      <c r="J130" s="38">
        <f>IF(J107=0,'Zins und Tilgung'!$H17*'Zins und Tilgung'!$H$8/100/12,('Zins und Tilgung'!$H17-SUM($B107:J107))*'Zins und Tilgung'!$H$8/100/12)</f>
        <v>0</v>
      </c>
      <c r="K130" s="38">
        <f>IF(K107=0,'Zins und Tilgung'!$H17*'Zins und Tilgung'!$H$8/100/12,('Zins und Tilgung'!$H17-SUM($B107:K107))*'Zins und Tilgung'!$H$8/100/12)</f>
        <v>0</v>
      </c>
      <c r="L130" s="38">
        <f>IF(L107=0,'Zins und Tilgung'!$H17*'Zins und Tilgung'!$H$8/100/12,('Zins und Tilgung'!$H17-SUM($B107:L107))*'Zins und Tilgung'!$H$8/100/12)</f>
        <v>0</v>
      </c>
      <c r="M130" s="38">
        <f>IF(M107=0,'Zins und Tilgung'!$H17*'Zins und Tilgung'!$H$8/100/12,('Zins und Tilgung'!$H17-SUM($B107:M107))*'Zins und Tilgung'!$H$8/100/12)</f>
        <v>0</v>
      </c>
      <c r="N130" s="39">
        <f>SUM(B130:M130)</f>
        <v>0</v>
      </c>
      <c r="O130" s="37"/>
    </row>
    <row r="131" spans="1:15">
      <c r="A131" s="3" t="s">
        <v>94</v>
      </c>
      <c r="B131" s="38">
        <f>IF(B108=0,'Zins und Tilgung'!$N17*'Zins und Tilgung'!$N$8/100/12,('Zins und Tilgung'!N$17-Hilfstabelle!$B108)*'Zins und Tilgung'!$N$8/100/12)</f>
        <v>0</v>
      </c>
      <c r="C131" s="38">
        <f>IF(C108=0,'Zins und Tilgung'!$N17*'Zins und Tilgung'!$N$8/100/12,('Zins und Tilgung'!$N17-SUM($B108:C108))*'Zins und Tilgung'!$N$8/100/12)</f>
        <v>0</v>
      </c>
      <c r="D131" s="38">
        <f>IF(D108=0,'Zins und Tilgung'!$N17*'Zins und Tilgung'!$N$8/100/12,('Zins und Tilgung'!$N17-SUM($B108:D108))*'Zins und Tilgung'!$N$8/100/12)</f>
        <v>0</v>
      </c>
      <c r="E131" s="38">
        <f>IF(E108=0,'Zins und Tilgung'!$N17*'Zins und Tilgung'!$N$8/100/12,('Zins und Tilgung'!$N17-SUM($B108:E108))*'Zins und Tilgung'!$N$8/100/12)</f>
        <v>0</v>
      </c>
      <c r="F131" s="38">
        <f>IF(F108=0,'Zins und Tilgung'!$N17*'Zins und Tilgung'!$N$8/100/12,('Zins und Tilgung'!$N17-SUM($B108:F108))*'Zins und Tilgung'!$N$8/100/12)</f>
        <v>0</v>
      </c>
      <c r="G131" s="38">
        <f>IF(G108=0,'Zins und Tilgung'!$N17*'Zins und Tilgung'!$N$8/100/12,('Zins und Tilgung'!$N17-SUM($B108:G108))*'Zins und Tilgung'!$N$8/100/12)</f>
        <v>0</v>
      </c>
      <c r="H131" s="38">
        <f>IF(H108=0,'Zins und Tilgung'!$N17*'Zins und Tilgung'!$N$8/100/12,('Zins und Tilgung'!$N17-SUM($B108:H108))*'Zins und Tilgung'!$N$8/100/12)</f>
        <v>0</v>
      </c>
      <c r="I131" s="38">
        <f>IF(I108=0,'Zins und Tilgung'!$N17*'Zins und Tilgung'!$N$8/100/12,('Zins und Tilgung'!$N17-SUM($B108:I108))*'Zins und Tilgung'!$N$8/100/12)</f>
        <v>0</v>
      </c>
      <c r="J131" s="38">
        <f>IF(J108=0,'Zins und Tilgung'!$N17*'Zins und Tilgung'!$N$8/100/12,('Zins und Tilgung'!$N17-SUM($B108:J108))*'Zins und Tilgung'!$N$8/100/12)</f>
        <v>0</v>
      </c>
      <c r="K131" s="38">
        <f>IF(K108=0,'Zins und Tilgung'!$N17*'Zins und Tilgung'!$N$8/100/12,('Zins und Tilgung'!$N17-SUM($B108:K108))*'Zins und Tilgung'!$N$8/100/12)</f>
        <v>0</v>
      </c>
      <c r="L131" s="38">
        <f>IF(L108=0,'Zins und Tilgung'!$N17*'Zins und Tilgung'!$N$8/100/12,('Zins und Tilgung'!$N17-SUM($B108:L108))*'Zins und Tilgung'!$N$8/100/12)</f>
        <v>0</v>
      </c>
      <c r="M131" s="38">
        <f>IF(M108=0,'Zins und Tilgung'!$N17*'Zins und Tilgung'!$N$8/100/12,('Zins und Tilgung'!$N17-SUM($B108:M108))*'Zins und Tilgung'!$N$8/100/12)</f>
        <v>0</v>
      </c>
      <c r="N131" s="39">
        <f>SUM(B131:M131)</f>
        <v>0</v>
      </c>
      <c r="O131" s="37"/>
    </row>
    <row r="132" spans="1:15">
      <c r="A132" s="3" t="s">
        <v>480</v>
      </c>
      <c r="B132" s="38">
        <f>IF(B109=0,'Zins und Tilgung'!$T17*'Zins und Tilgung'!$T$8/100/12,('Zins und Tilgung'!$T17-Hilfstabelle!$B109)*'Zins und Tilgung'!$T$8/100/12)</f>
        <v>0</v>
      </c>
      <c r="C132" s="38">
        <f>IF(C109=0,'Zins und Tilgung'!$T17*'Zins und Tilgung'!$T$8/100/12,('Zins und Tilgung'!$T17-SUM($B109:C109))*'Zins und Tilgung'!$T$8/100/12)</f>
        <v>0</v>
      </c>
      <c r="D132" s="38">
        <f>IF(D109=0,'Zins und Tilgung'!$T17*'Zins und Tilgung'!$T$8/100/12,('Zins und Tilgung'!$T17-SUM($B109:D109))*'Zins und Tilgung'!$T$8/100/12)</f>
        <v>0</v>
      </c>
      <c r="E132" s="38">
        <f>IF(E109=0,'Zins und Tilgung'!$T17*'Zins und Tilgung'!$T$8/100/12,('Zins und Tilgung'!$T17-SUM($B109:E109))*'Zins und Tilgung'!$T$8/100/12)</f>
        <v>0</v>
      </c>
      <c r="F132" s="38">
        <f>IF(F109=0,'Zins und Tilgung'!$T17*'Zins und Tilgung'!$T$8/100/12,('Zins und Tilgung'!$T17-SUM($B109:F109))*'Zins und Tilgung'!$T$8/100/12)</f>
        <v>0</v>
      </c>
      <c r="G132" s="38">
        <f>IF(G109=0,'Zins und Tilgung'!$T17*'Zins und Tilgung'!$T$8/100/12,('Zins und Tilgung'!$T17-SUM($B109:G109))*'Zins und Tilgung'!$T$8/100/12)</f>
        <v>0</v>
      </c>
      <c r="H132" s="38">
        <f>IF(H109=0,'Zins und Tilgung'!$T17*'Zins und Tilgung'!$T$8/100/12,('Zins und Tilgung'!$T17-SUM($B109:H109))*'Zins und Tilgung'!$T$8/100/12)</f>
        <v>0</v>
      </c>
      <c r="I132" s="38">
        <f>IF(I109=0,'Zins und Tilgung'!$T17*'Zins und Tilgung'!$T$8/100/12,('Zins und Tilgung'!$T17-SUM($B109:I109))*'Zins und Tilgung'!$T$8/100/12)</f>
        <v>0</v>
      </c>
      <c r="J132" s="38">
        <f>IF(J109=0,'Zins und Tilgung'!$T17*'Zins und Tilgung'!$T$8/100/12,('Zins und Tilgung'!$T17-SUM($B109:J109))*'Zins und Tilgung'!$T$8/100/12)</f>
        <v>0</v>
      </c>
      <c r="K132" s="38">
        <f>IF(K109=0,'Zins und Tilgung'!$T17*'Zins und Tilgung'!$T$8/100/12,('Zins und Tilgung'!$T17-SUM($B109:K109))*'Zins und Tilgung'!$T$8/100/12)</f>
        <v>0</v>
      </c>
      <c r="L132" s="38">
        <f>IF(L109=0,'Zins und Tilgung'!$T17*'Zins und Tilgung'!$T$8/100/12,('Zins und Tilgung'!$T17-SUM($B109:L109))*'Zins und Tilgung'!$T$8/100/12)</f>
        <v>0</v>
      </c>
      <c r="M132" s="38">
        <f>IF(M109=0,'Zins und Tilgung'!$T17*'Zins und Tilgung'!$T$8/100/12,('Zins und Tilgung'!$T17-SUM($B109:M109))*'Zins und Tilgung'!$T$8/100/12)</f>
        <v>0</v>
      </c>
      <c r="N132" s="39">
        <f>SUM(B132:M132)</f>
        <v>0</v>
      </c>
      <c r="O132" s="37"/>
    </row>
    <row r="133" spans="1:15">
      <c r="A133" s="4" t="s">
        <v>418</v>
      </c>
      <c r="B133" s="38">
        <f>IF(MONTH('Liquiditätsplan-2.Jahr'!D$13)=7,'Zins und Tilgung'!$Z$7*'Zins und Tilgung'!$Z$9/100,0)</f>
        <v>0</v>
      </c>
      <c r="C133" s="38">
        <f>IF(MONTH('Liquiditätsplan-2.Jahr'!E$13)=7,'Zins und Tilgung'!$Z$7*'Zins und Tilgung'!$Z$9/100,0)</f>
        <v>0</v>
      </c>
      <c r="D133" s="38">
        <f>'Zins und Tilgung'!$Z$7*'Zins und Tilgung'!$Z$8*0.25/100+IF(MONTH('Liquiditätsplan-2.Jahr'!F$13)=7,'Zins und Tilgung'!$Z$7*'Zins und Tilgung'!$Z$9/100,0)</f>
        <v>0</v>
      </c>
      <c r="E133" s="38">
        <f>IF(MONTH('Liquiditätsplan-2.Jahr'!G$13)=7,'Zins und Tilgung'!$Z$7*'Zins und Tilgung'!$Z$9/100,0)</f>
        <v>0</v>
      </c>
      <c r="F133" s="38">
        <f>IF(MONTH('Liquiditätsplan-2.Jahr'!H$13)=7,'Zins und Tilgung'!$Z$7*'Zins und Tilgung'!$Z$9/100,0)</f>
        <v>0</v>
      </c>
      <c r="G133" s="38">
        <f>'Zins und Tilgung'!$Z$7*'Zins und Tilgung'!$Z$8*0.25/100+IF(MONTH('Liquiditätsplan-2.Jahr'!I$13)=7,'Zins und Tilgung'!$Z$7*'Zins und Tilgung'!$Z$9/100,0)</f>
        <v>0</v>
      </c>
      <c r="H133" s="38">
        <f>IF(MONTH('Liquiditätsplan-2.Jahr'!J$13)=7,'Zins und Tilgung'!$Z$7*'Zins und Tilgung'!$Z$9/100,0)</f>
        <v>0</v>
      </c>
      <c r="I133" s="38">
        <f>IF(MONTH('Liquiditätsplan-2.Jahr'!K$13)=7,'Zins und Tilgung'!$Z$7*'Zins und Tilgung'!$Z$9/100,0)</f>
        <v>0</v>
      </c>
      <c r="J133" s="38">
        <f>'Zins und Tilgung'!$Z$7*'Zins und Tilgung'!$Z$8*0.25/100+IF(MONTH('Liquiditätsplan-2.Jahr'!L$13)=7,'Zins und Tilgung'!$Z$7*'Zins und Tilgung'!$Z$9/100,0)</f>
        <v>0</v>
      </c>
      <c r="K133" s="38">
        <f>IF(MONTH('Liquiditätsplan-2.Jahr'!M$13)=7,'Zins und Tilgung'!$Z$7*'Zins und Tilgung'!$Z$9/100,0)</f>
        <v>0</v>
      </c>
      <c r="L133" s="38">
        <f>IF(MONTH('Liquiditätsplan-2.Jahr'!N$13)=7,'Zins und Tilgung'!$Z$7*'Zins und Tilgung'!$Z$9/100,0)</f>
        <v>0</v>
      </c>
      <c r="M133" s="38">
        <f>'Zins und Tilgung'!$Z$7*'Zins und Tilgung'!$Z$8*0.25/100+IF(MONTH('Liquiditätsplan-2.Jahr'!O$13)=7,'Zins und Tilgung'!$Z$7*'Zins und Tilgung'!$Z$9/100,0)</f>
        <v>0</v>
      </c>
      <c r="N133" s="39">
        <f>SUM(B133:M133)</f>
        <v>0</v>
      </c>
      <c r="O133" s="37"/>
    </row>
    <row r="134" spans="1:15">
      <c r="A134" s="34" t="s">
        <v>5</v>
      </c>
      <c r="B134" s="38">
        <f t="shared" ref="B134:M134" si="16">SUM(B130:B133)</f>
        <v>0</v>
      </c>
      <c r="C134" s="38">
        <f t="shared" si="16"/>
        <v>0</v>
      </c>
      <c r="D134" s="38">
        <f t="shared" si="16"/>
        <v>0</v>
      </c>
      <c r="E134" s="38">
        <f t="shared" si="16"/>
        <v>0</v>
      </c>
      <c r="F134" s="38">
        <f t="shared" si="16"/>
        <v>0</v>
      </c>
      <c r="G134" s="38">
        <f t="shared" si="16"/>
        <v>0</v>
      </c>
      <c r="H134" s="38">
        <f t="shared" si="16"/>
        <v>0</v>
      </c>
      <c r="I134" s="38">
        <f t="shared" si="16"/>
        <v>0</v>
      </c>
      <c r="J134" s="38">
        <f t="shared" si="16"/>
        <v>0</v>
      </c>
      <c r="K134" s="38">
        <f t="shared" si="16"/>
        <v>0</v>
      </c>
      <c r="L134" s="38">
        <f t="shared" si="16"/>
        <v>0</v>
      </c>
      <c r="M134" s="38">
        <f t="shared" si="16"/>
        <v>0</v>
      </c>
      <c r="N134" s="39">
        <f>SUM(N130:N133)</f>
        <v>0</v>
      </c>
      <c r="O134" s="40">
        <f>SUM(B134:M134)</f>
        <v>0</v>
      </c>
    </row>
    <row r="135" spans="1:15">
      <c r="A135" s="34"/>
      <c r="B135" s="35"/>
      <c r="C135" s="35"/>
      <c r="D135" s="35"/>
      <c r="E135" s="35"/>
      <c r="F135" s="35"/>
      <c r="G135" s="35"/>
      <c r="H135" s="35"/>
      <c r="I135" s="35"/>
      <c r="J135" s="35"/>
      <c r="K135" s="35"/>
      <c r="L135" s="35"/>
      <c r="M135" s="35"/>
      <c r="N135" s="35"/>
      <c r="O135" s="37"/>
    </row>
    <row r="136" spans="1:15">
      <c r="A136" s="34" t="s">
        <v>383</v>
      </c>
      <c r="B136" s="35">
        <v>25</v>
      </c>
      <c r="C136" s="35">
        <v>26</v>
      </c>
      <c r="D136" s="35">
        <v>27</v>
      </c>
      <c r="E136" s="35">
        <v>28</v>
      </c>
      <c r="F136" s="35">
        <v>29</v>
      </c>
      <c r="G136" s="35">
        <v>30</v>
      </c>
      <c r="H136" s="35">
        <v>31</v>
      </c>
      <c r="I136" s="35">
        <v>32</v>
      </c>
      <c r="J136" s="35">
        <v>33</v>
      </c>
      <c r="K136" s="35">
        <v>34</v>
      </c>
      <c r="L136" s="35">
        <v>35</v>
      </c>
      <c r="M136" s="35">
        <v>36</v>
      </c>
      <c r="N136" s="36" t="s">
        <v>5</v>
      </c>
      <c r="O136" s="37"/>
    </row>
    <row r="137" spans="1:15">
      <c r="A137" s="3" t="s">
        <v>93</v>
      </c>
      <c r="B137" s="38">
        <f>IF(B114=0,'Zins und Tilgung'!$H18*'Zins und Tilgung'!$H$8/100/12,('Zins und Tilgung'!H$18-Hilfstabelle!$B114)*'Zins und Tilgung'!$H$8/100/12)</f>
        <v>0</v>
      </c>
      <c r="C137" s="38">
        <f>IF(C114=0,'Zins und Tilgung'!$H18*'Zins und Tilgung'!$H$8/100/12,('Zins und Tilgung'!$H18-SUM($B114:C114))*'Zins und Tilgung'!$H$8/100/12)</f>
        <v>0</v>
      </c>
      <c r="D137" s="38">
        <f>IF(D114=0,'Zins und Tilgung'!$H18*'Zins und Tilgung'!$H$8/100/12,('Zins und Tilgung'!$H18-SUM($B114:D114))*'Zins und Tilgung'!$H$8/100/12)</f>
        <v>0</v>
      </c>
      <c r="E137" s="38">
        <f>IF(E114=0,'Zins und Tilgung'!$H18*'Zins und Tilgung'!$H$8/100/12,('Zins und Tilgung'!$H18-SUM($B114:E114))*'Zins und Tilgung'!$H$8/100/12)</f>
        <v>0</v>
      </c>
      <c r="F137" s="38">
        <f>IF(F114=0,'Zins und Tilgung'!$H18*'Zins und Tilgung'!$H$8/100/12,('Zins und Tilgung'!$H18-SUM($B114:F114))*'Zins und Tilgung'!$H$8/100/12)</f>
        <v>0</v>
      </c>
      <c r="G137" s="38">
        <f>IF(G114=0,'Zins und Tilgung'!$H18*'Zins und Tilgung'!$H$8/100/12,('Zins und Tilgung'!$H18-SUM($B114:G114))*'Zins und Tilgung'!$H$8/100/12)</f>
        <v>0</v>
      </c>
      <c r="H137" s="38">
        <f>IF(H114=0,'Zins und Tilgung'!$H18*'Zins und Tilgung'!$H$8/100/12,('Zins und Tilgung'!$H18-SUM($B114:H114))*'Zins und Tilgung'!$H$8/100/12)</f>
        <v>0</v>
      </c>
      <c r="I137" s="38">
        <f>IF(I114=0,'Zins und Tilgung'!$H18*'Zins und Tilgung'!$H$8/100/12,('Zins und Tilgung'!$H18-SUM($B114:I114))*'Zins und Tilgung'!$H$8/100/12)</f>
        <v>0</v>
      </c>
      <c r="J137" s="38">
        <f>IF(J114=0,'Zins und Tilgung'!$H18*'Zins und Tilgung'!$H$8/100/12,('Zins und Tilgung'!$H18-SUM($B114:J114))*'Zins und Tilgung'!$H$8/100/12)</f>
        <v>0</v>
      </c>
      <c r="K137" s="38">
        <f>IF(K114=0,'Zins und Tilgung'!$H18*'Zins und Tilgung'!$H$8/100/12,('Zins und Tilgung'!$H18-SUM($B114:K114))*'Zins und Tilgung'!$H$8/100/12)</f>
        <v>0</v>
      </c>
      <c r="L137" s="38">
        <f>IF(L114=0,'Zins und Tilgung'!$H18*'Zins und Tilgung'!$H$8/100/12,('Zins und Tilgung'!$H18-SUM($B114:L114))*'Zins und Tilgung'!$H$8/100/12)</f>
        <v>0</v>
      </c>
      <c r="M137" s="38">
        <f>IF(M114=0,'Zins und Tilgung'!$H18*'Zins und Tilgung'!$H$8/100/12,('Zins und Tilgung'!$H18-SUM($B114:M114))*'Zins und Tilgung'!$H$8/100/12)</f>
        <v>0</v>
      </c>
      <c r="N137" s="39">
        <f>SUM(B137:M137)</f>
        <v>0</v>
      </c>
      <c r="O137" s="37"/>
    </row>
    <row r="138" spans="1:15">
      <c r="A138" s="3" t="s">
        <v>94</v>
      </c>
      <c r="B138" s="38">
        <f>IF(B115=0,'Zins und Tilgung'!$N18*'Zins und Tilgung'!$N$8/100/12,('Zins und Tilgung'!N$18-Hilfstabelle!$B115)*'Zins und Tilgung'!$N$8/100/12)</f>
        <v>0</v>
      </c>
      <c r="C138" s="38">
        <f>IF(C115=0,'Zins und Tilgung'!$N18*'Zins und Tilgung'!$N$8/100/12,('Zins und Tilgung'!$N18-SUM($B115:C115))*'Zins und Tilgung'!$N$8/100/12)</f>
        <v>0</v>
      </c>
      <c r="D138" s="38">
        <f>IF(D115=0,'Zins und Tilgung'!$N18*'Zins und Tilgung'!$N$8/100/12,('Zins und Tilgung'!$N18-SUM($B115:D115))*'Zins und Tilgung'!$N$8/100/12)</f>
        <v>0</v>
      </c>
      <c r="E138" s="38">
        <f>IF(E115=0,'Zins und Tilgung'!$N18*'Zins und Tilgung'!$N$8/100/12,('Zins und Tilgung'!$N18-SUM($B115:E115))*'Zins und Tilgung'!$N$8/100/12)</f>
        <v>0</v>
      </c>
      <c r="F138" s="38">
        <f>IF(F115=0,'Zins und Tilgung'!$N18*'Zins und Tilgung'!$N$8/100/12,('Zins und Tilgung'!$N18-SUM($B115:F115))*'Zins und Tilgung'!$N$8/100/12)</f>
        <v>0</v>
      </c>
      <c r="G138" s="38">
        <f>IF(G115=0,'Zins und Tilgung'!$N18*'Zins und Tilgung'!$N$8/100/12,('Zins und Tilgung'!$N18-SUM($B115:G115))*'Zins und Tilgung'!$N$8/100/12)</f>
        <v>0</v>
      </c>
      <c r="H138" s="38">
        <f>IF(H115=0,'Zins und Tilgung'!$N18*'Zins und Tilgung'!$N$8/100/12,('Zins und Tilgung'!$N18-SUM($B115:H115))*'Zins und Tilgung'!$N$8/100/12)</f>
        <v>0</v>
      </c>
      <c r="I138" s="38">
        <f>IF(I115=0,'Zins und Tilgung'!$N18*'Zins und Tilgung'!$N$8/100/12,('Zins und Tilgung'!$N18-SUM($B115:I115))*'Zins und Tilgung'!$N$8/100/12)</f>
        <v>0</v>
      </c>
      <c r="J138" s="38">
        <f>IF(J115=0,'Zins und Tilgung'!$N18*'Zins und Tilgung'!$N$8/100/12,('Zins und Tilgung'!$N18-SUM($B115:J115))*'Zins und Tilgung'!$N$8/100/12)</f>
        <v>0</v>
      </c>
      <c r="K138" s="38">
        <f>IF(K115=0,'Zins und Tilgung'!$N18*'Zins und Tilgung'!$N$8/100/12,('Zins und Tilgung'!$N18-SUM($B115:K115))*'Zins und Tilgung'!$N$8/100/12)</f>
        <v>0</v>
      </c>
      <c r="L138" s="38">
        <f>IF(L115=0,'Zins und Tilgung'!$N18*'Zins und Tilgung'!$N$8/100/12,('Zins und Tilgung'!$N18-SUM($B115:L115))*'Zins und Tilgung'!$N$8/100/12)</f>
        <v>0</v>
      </c>
      <c r="M138" s="38">
        <f>IF(M115=0,'Zins und Tilgung'!$N18*'Zins und Tilgung'!$N$8/100/12,('Zins und Tilgung'!$N18-SUM($B115:M115))*'Zins und Tilgung'!$N$8/100/12)</f>
        <v>0</v>
      </c>
      <c r="N138" s="39">
        <f>SUM(B138:M138)</f>
        <v>0</v>
      </c>
      <c r="O138" s="37"/>
    </row>
    <row r="139" spans="1:15">
      <c r="A139" s="3" t="s">
        <v>480</v>
      </c>
      <c r="B139" s="38">
        <f>IF(B116=0,'Zins und Tilgung'!$T18*'Zins und Tilgung'!$T$8/100/12,('Zins und Tilgung'!$T18-Hilfstabelle!$B116)*'Zins und Tilgung'!$T$8/100/12)</f>
        <v>0</v>
      </c>
      <c r="C139" s="38">
        <f>IF(C116=0,'Zins und Tilgung'!$T18*'Zins und Tilgung'!$T$8/100/12,('Zins und Tilgung'!$T18-SUM($B116:C116))*'Zins und Tilgung'!$T$8/100/12)</f>
        <v>0</v>
      </c>
      <c r="D139" s="38">
        <f>IF(D116=0,'Zins und Tilgung'!$T18*'Zins und Tilgung'!$T$8/100/12,('Zins und Tilgung'!$T18-SUM($B116:D116))*'Zins und Tilgung'!$T$8/100/12)</f>
        <v>0</v>
      </c>
      <c r="E139" s="38">
        <f>IF(E116=0,'Zins und Tilgung'!$T18*'Zins und Tilgung'!$T$8/100/12,('Zins und Tilgung'!$T18-SUM($B116:E116))*'Zins und Tilgung'!$T$8/100/12)</f>
        <v>0</v>
      </c>
      <c r="F139" s="38">
        <f>IF(F116=0,'Zins und Tilgung'!$T18*'Zins und Tilgung'!$T$8/100/12,('Zins und Tilgung'!$T18-SUM($B116:F116))*'Zins und Tilgung'!$T$8/100/12)</f>
        <v>0</v>
      </c>
      <c r="G139" s="38">
        <f>IF(G116=0,'Zins und Tilgung'!$T18*'Zins und Tilgung'!$T$8/100/12,('Zins und Tilgung'!$T18-SUM($B116:G116))*'Zins und Tilgung'!$T$8/100/12)</f>
        <v>0</v>
      </c>
      <c r="H139" s="38">
        <f>IF(H116=0,'Zins und Tilgung'!$T18*'Zins und Tilgung'!$T$8/100/12,('Zins und Tilgung'!$T18-SUM($B116:H116))*'Zins und Tilgung'!$T$8/100/12)</f>
        <v>0</v>
      </c>
      <c r="I139" s="38">
        <f>IF(I116=0,'Zins und Tilgung'!$T18*'Zins und Tilgung'!$T$8/100/12,('Zins und Tilgung'!$T18-SUM($B116:I116))*'Zins und Tilgung'!$T$8/100/12)</f>
        <v>0</v>
      </c>
      <c r="J139" s="38">
        <f>IF(J116=0,'Zins und Tilgung'!$T18*'Zins und Tilgung'!$T$8/100/12,('Zins und Tilgung'!$T18-SUM($B116:J116))*'Zins und Tilgung'!$T$8/100/12)</f>
        <v>0</v>
      </c>
      <c r="K139" s="38">
        <f>IF(K116=0,'Zins und Tilgung'!$T18*'Zins und Tilgung'!$T$8/100/12,('Zins und Tilgung'!$T18-SUM($B116:K116))*'Zins und Tilgung'!$T$8/100/12)</f>
        <v>0</v>
      </c>
      <c r="L139" s="38">
        <f>IF(L116=0,'Zins und Tilgung'!$T18*'Zins und Tilgung'!$T$8/100/12,('Zins und Tilgung'!$T18-SUM($B116:L116))*'Zins und Tilgung'!$T$8/100/12)</f>
        <v>0</v>
      </c>
      <c r="M139" s="38">
        <f>IF(M116=0,'Zins und Tilgung'!$T18*'Zins und Tilgung'!$T$8/100/12,('Zins und Tilgung'!$T18-SUM($B116:M116))*'Zins und Tilgung'!$T$8/100/12)</f>
        <v>0</v>
      </c>
      <c r="N139" s="39">
        <f>SUM(B139:M139)</f>
        <v>0</v>
      </c>
      <c r="O139" s="37"/>
    </row>
    <row r="140" spans="1:15">
      <c r="A140" s="4" t="s">
        <v>418</v>
      </c>
      <c r="B140" s="38">
        <f>IF(MONTH('Liquiditätsplan-3.Jahr'!D$13)=7,'Zins und Tilgung'!$Z$7*'Zins und Tilgung'!$Z$9/100,0)</f>
        <v>0</v>
      </c>
      <c r="C140" s="38">
        <f>IF(MONTH('Liquiditätsplan-3.Jahr'!E$13)=7,'Zins und Tilgung'!$Z$7*'Zins und Tilgung'!$Z$9/100,0)</f>
        <v>0</v>
      </c>
      <c r="D140" s="38">
        <f>'Zins und Tilgung'!$Z$7*'Zins und Tilgung'!$Z$8*0.25/100+IF(MONTH('Liquiditätsplan-3.Jahr'!F$13)=7,'Zins und Tilgung'!$Z$7*'Zins und Tilgung'!$Z$9/100,0)</f>
        <v>0</v>
      </c>
      <c r="E140" s="38">
        <f>IF(MONTH('Liquiditätsplan-3.Jahr'!G$13)=7,'Zins und Tilgung'!$Z$7*'Zins und Tilgung'!$Z$9/100,0)</f>
        <v>0</v>
      </c>
      <c r="F140" s="38">
        <f>IF(MONTH('Liquiditätsplan-3.Jahr'!H$13)=7,'Zins und Tilgung'!$Z$7*'Zins und Tilgung'!$Z$9/100,0)</f>
        <v>0</v>
      </c>
      <c r="G140" s="38">
        <f>'Zins und Tilgung'!$Z$7*'Zins und Tilgung'!$Z$8*0.25/100+IF(MONTH('Liquiditätsplan-3.Jahr'!I$13)=7,'Zins und Tilgung'!$Z$7*'Zins und Tilgung'!$Z$9/100,0)</f>
        <v>0</v>
      </c>
      <c r="H140" s="38">
        <f>IF(MONTH('Liquiditätsplan-3.Jahr'!J$13)=7,'Zins und Tilgung'!$Z$7*'Zins und Tilgung'!$Z$9/100,0)</f>
        <v>0</v>
      </c>
      <c r="I140" s="38">
        <f>IF(MONTH('Liquiditätsplan-3.Jahr'!K$13)=7,'Zins und Tilgung'!$Z$7*'Zins und Tilgung'!$Z$9/100,0)</f>
        <v>0</v>
      </c>
      <c r="J140" s="38">
        <f>'Zins und Tilgung'!$Z$7*'Zins und Tilgung'!$Z$8*0.25/100+IF(MONTH('Liquiditätsplan-3.Jahr'!L$13)=7,'Zins und Tilgung'!$Z$7*'Zins und Tilgung'!$Z$9/100,0)</f>
        <v>0</v>
      </c>
      <c r="K140" s="38">
        <f>IF(MONTH('Liquiditätsplan-3.Jahr'!M$13)=7,'Zins und Tilgung'!$Z$7*'Zins und Tilgung'!$Z$9/100,0)</f>
        <v>0</v>
      </c>
      <c r="L140" s="38">
        <f>IF(MONTH('Liquiditätsplan-3.Jahr'!N$13)=7,'Zins und Tilgung'!$Z$7*'Zins und Tilgung'!$Z$9/100,0)</f>
        <v>0</v>
      </c>
      <c r="M140" s="38">
        <f>'Zins und Tilgung'!$Z$7*'Zins und Tilgung'!$Z$8*0.25/100+IF(MONTH('Liquiditätsplan-3.Jahr'!O$13)=7,'Zins und Tilgung'!$Z$7*'Zins und Tilgung'!$Z$9/100,0)</f>
        <v>0</v>
      </c>
      <c r="N140" s="39">
        <f>SUM(B140:M140)</f>
        <v>0</v>
      </c>
      <c r="O140" s="37"/>
    </row>
    <row r="141" spans="1:15">
      <c r="A141" s="42" t="s">
        <v>5</v>
      </c>
      <c r="B141" s="43">
        <f t="shared" ref="B141:M141" si="17">SUM(B137:B140)</f>
        <v>0</v>
      </c>
      <c r="C141" s="43">
        <f t="shared" si="17"/>
        <v>0</v>
      </c>
      <c r="D141" s="43">
        <f t="shared" si="17"/>
        <v>0</v>
      </c>
      <c r="E141" s="43">
        <f t="shared" si="17"/>
        <v>0</v>
      </c>
      <c r="F141" s="43">
        <f t="shared" si="17"/>
        <v>0</v>
      </c>
      <c r="G141" s="43">
        <f t="shared" si="17"/>
        <v>0</v>
      </c>
      <c r="H141" s="43">
        <f t="shared" si="17"/>
        <v>0</v>
      </c>
      <c r="I141" s="43">
        <f t="shared" si="17"/>
        <v>0</v>
      </c>
      <c r="J141" s="43">
        <f t="shared" si="17"/>
        <v>0</v>
      </c>
      <c r="K141" s="43">
        <f t="shared" si="17"/>
        <v>0</v>
      </c>
      <c r="L141" s="43">
        <f t="shared" si="17"/>
        <v>0</v>
      </c>
      <c r="M141" s="43">
        <f t="shared" si="17"/>
        <v>0</v>
      </c>
      <c r="N141" s="44">
        <f>SUM(N137:N140)</f>
        <v>0</v>
      </c>
      <c r="O141" s="53">
        <f>SUM(B141:M141)</f>
        <v>0</v>
      </c>
    </row>
    <row r="146" spans="1:13">
      <c r="A146" s="31" t="s">
        <v>536</v>
      </c>
      <c r="B146" s="32"/>
      <c r="C146" s="32"/>
      <c r="D146" s="32"/>
      <c r="E146" s="32"/>
      <c r="F146" s="32"/>
      <c r="G146" s="32"/>
      <c r="H146" s="32"/>
      <c r="I146" s="32"/>
      <c r="J146" s="32"/>
      <c r="K146" s="32"/>
      <c r="L146" s="32"/>
      <c r="M146" s="33"/>
    </row>
    <row r="147" spans="1:13">
      <c r="A147" s="1088"/>
      <c r="B147" s="35">
        <v>1</v>
      </c>
      <c r="C147" s="35">
        <v>2</v>
      </c>
      <c r="D147" s="35">
        <v>3</v>
      </c>
      <c r="E147" s="35">
        <v>4</v>
      </c>
      <c r="F147" s="35">
        <v>5</v>
      </c>
      <c r="G147" s="35">
        <v>6</v>
      </c>
      <c r="H147" s="35">
        <v>7</v>
      </c>
      <c r="I147" s="35">
        <v>8</v>
      </c>
      <c r="J147" s="35">
        <v>9</v>
      </c>
      <c r="K147" s="35">
        <v>10</v>
      </c>
      <c r="L147" s="35">
        <v>11</v>
      </c>
      <c r="M147" s="37">
        <v>12</v>
      </c>
    </row>
    <row r="148" spans="1:13">
      <c r="A148" s="1088" t="s">
        <v>62</v>
      </c>
      <c r="B148" s="1089">
        <f>IF('Liquiditätsplan-2.Jahr'!$C$14&gt;0,'Liquiditätsplan-1.Jahr'!D14/'Liquiditätsplan-1.Jahr'!$C$14*'Liquiditätsplan-2.Jahr'!$C$14,0)</f>
        <v>0</v>
      </c>
      <c r="C148" s="1089">
        <f>IF('Liquiditätsplan-2.Jahr'!$C$14&gt;0,'Liquiditätsplan-1.Jahr'!E14/'Liquiditätsplan-1.Jahr'!$C$14*'Liquiditätsplan-2.Jahr'!$C$14,0)</f>
        <v>0</v>
      </c>
      <c r="D148" s="1089">
        <f>IF('Liquiditätsplan-2.Jahr'!$C$14&gt;0,'Liquiditätsplan-1.Jahr'!F14/'Liquiditätsplan-1.Jahr'!$C$14*'Liquiditätsplan-2.Jahr'!$C$14,0)</f>
        <v>0</v>
      </c>
      <c r="E148" s="1089">
        <f>IF('Liquiditätsplan-2.Jahr'!$C$14&gt;0,'Liquiditätsplan-1.Jahr'!G14/'Liquiditätsplan-1.Jahr'!$C$14*'Liquiditätsplan-2.Jahr'!$C$14,0)</f>
        <v>0</v>
      </c>
      <c r="F148" s="1089">
        <f>IF('Liquiditätsplan-2.Jahr'!$C$14&gt;0,'Liquiditätsplan-1.Jahr'!H14/'Liquiditätsplan-1.Jahr'!$C$14*'Liquiditätsplan-2.Jahr'!$C$14,0)</f>
        <v>0</v>
      </c>
      <c r="G148" s="1089">
        <f>IF('Liquiditätsplan-2.Jahr'!$C$14&gt;0,'Liquiditätsplan-1.Jahr'!I14/'Liquiditätsplan-1.Jahr'!$C$14*'Liquiditätsplan-2.Jahr'!$C$14,0)</f>
        <v>0</v>
      </c>
      <c r="H148" s="1089">
        <f>IF('Liquiditätsplan-2.Jahr'!$C$14&gt;0,'Liquiditätsplan-1.Jahr'!J14/'Liquiditätsplan-1.Jahr'!$C$14*'Liquiditätsplan-2.Jahr'!$C$14,0)</f>
        <v>0</v>
      </c>
      <c r="I148" s="1089">
        <f>IF('Liquiditätsplan-2.Jahr'!$C$14&gt;0,'Liquiditätsplan-1.Jahr'!K14/'Liquiditätsplan-1.Jahr'!$C$14*'Liquiditätsplan-2.Jahr'!$C$14,0)</f>
        <v>0</v>
      </c>
      <c r="J148" s="1089">
        <f>IF('Liquiditätsplan-2.Jahr'!$C$14&gt;0,'Liquiditätsplan-1.Jahr'!L14/'Liquiditätsplan-1.Jahr'!$C$14*'Liquiditätsplan-2.Jahr'!$C$14,0)</f>
        <v>0</v>
      </c>
      <c r="K148" s="1089">
        <f>IF('Liquiditätsplan-2.Jahr'!$C$14&gt;0,'Liquiditätsplan-1.Jahr'!M14/'Liquiditätsplan-1.Jahr'!$C$14*'Liquiditätsplan-2.Jahr'!$C$14,0)</f>
        <v>0</v>
      </c>
      <c r="L148" s="1089">
        <f>IF('Liquiditätsplan-2.Jahr'!$C$14&gt;0,'Liquiditätsplan-1.Jahr'!N14/'Liquiditätsplan-1.Jahr'!$C$14*'Liquiditätsplan-2.Jahr'!$C$14,0)</f>
        <v>0</v>
      </c>
      <c r="M148" s="1090">
        <f>IF('Liquiditätsplan-2.Jahr'!$C$14&gt;0,'Liquiditätsplan-1.Jahr'!O14/'Liquiditätsplan-1.Jahr'!$C$14*'Liquiditätsplan-2.Jahr'!$C$14,0)</f>
        <v>0</v>
      </c>
    </row>
    <row r="149" spans="1:13">
      <c r="A149" s="1088" t="s">
        <v>77</v>
      </c>
      <c r="B149" s="1089">
        <f>IF('Liquiditätsplan-2.Jahr'!$C$27&gt;0,'Liquiditätsplan-1.Jahr'!D27/'Liquiditätsplan-1.Jahr'!$C$27*'Liquiditätsplan-2.Jahr'!$C$27,0)</f>
        <v>0</v>
      </c>
      <c r="C149" s="1089">
        <f>IF('Liquiditätsplan-2.Jahr'!$C$27&gt;0,'Liquiditätsplan-1.Jahr'!E27/'Liquiditätsplan-1.Jahr'!$C$27*'Liquiditätsplan-2.Jahr'!$C$27,0)</f>
        <v>0</v>
      </c>
      <c r="D149" s="1089">
        <f>IF('Liquiditätsplan-2.Jahr'!$C$27&gt;0,'Liquiditätsplan-1.Jahr'!F27/'Liquiditätsplan-1.Jahr'!$C$27*'Liquiditätsplan-2.Jahr'!$C$27,0)</f>
        <v>0</v>
      </c>
      <c r="E149" s="1089">
        <f>IF('Liquiditätsplan-2.Jahr'!$C$27&gt;0,'Liquiditätsplan-1.Jahr'!G27/'Liquiditätsplan-1.Jahr'!$C$27*'Liquiditätsplan-2.Jahr'!$C$27,0)</f>
        <v>0</v>
      </c>
      <c r="F149" s="1089">
        <f>IF('Liquiditätsplan-2.Jahr'!$C$27&gt;0,'Liquiditätsplan-1.Jahr'!H27/'Liquiditätsplan-1.Jahr'!$C$27*'Liquiditätsplan-2.Jahr'!$C$27,0)</f>
        <v>0</v>
      </c>
      <c r="G149" s="1089">
        <f>IF('Liquiditätsplan-2.Jahr'!$C$27&gt;0,'Liquiditätsplan-1.Jahr'!I27/'Liquiditätsplan-1.Jahr'!$C$27*'Liquiditätsplan-2.Jahr'!$C$27,0)</f>
        <v>0</v>
      </c>
      <c r="H149" s="1089">
        <f>IF('Liquiditätsplan-2.Jahr'!$C$27&gt;0,'Liquiditätsplan-1.Jahr'!J27/'Liquiditätsplan-1.Jahr'!$C$27*'Liquiditätsplan-2.Jahr'!$C$27,0)</f>
        <v>0</v>
      </c>
      <c r="I149" s="1089">
        <f>IF('Liquiditätsplan-2.Jahr'!$C$27&gt;0,'Liquiditätsplan-1.Jahr'!K27/'Liquiditätsplan-1.Jahr'!$C$27*'Liquiditätsplan-2.Jahr'!$C$27,0)</f>
        <v>0</v>
      </c>
      <c r="J149" s="1089">
        <f>IF('Liquiditätsplan-2.Jahr'!$C$27&gt;0,'Liquiditätsplan-1.Jahr'!L27/'Liquiditätsplan-1.Jahr'!$C$27*'Liquiditätsplan-2.Jahr'!$C$27,0)</f>
        <v>0</v>
      </c>
      <c r="K149" s="1089">
        <f>IF('Liquiditätsplan-2.Jahr'!$C$27&gt;0,'Liquiditätsplan-1.Jahr'!M27/'Liquiditätsplan-1.Jahr'!$C$27*'Liquiditätsplan-2.Jahr'!$C$27,0)</f>
        <v>0</v>
      </c>
      <c r="L149" s="1089">
        <f>IF('Liquiditätsplan-2.Jahr'!$C$27&gt;0,'Liquiditätsplan-1.Jahr'!N27/'Liquiditätsplan-1.Jahr'!$C$27*'Liquiditätsplan-2.Jahr'!$C$27,0)</f>
        <v>0</v>
      </c>
      <c r="M149" s="1090">
        <f>IF('Liquiditätsplan-2.Jahr'!$C$27&gt;0,'Liquiditätsplan-1.Jahr'!O27/'Liquiditätsplan-1.Jahr'!$C$27*'Liquiditätsplan-2.Jahr'!$C$27,0)</f>
        <v>0</v>
      </c>
    </row>
    <row r="150" spans="1:13">
      <c r="A150" s="1088" t="s">
        <v>41</v>
      </c>
      <c r="B150" s="1089">
        <f>IF('Liquiditätsplan-2.Jahr'!$C$28&gt;0,'Liquiditätsplan-1.Jahr'!D28/'Liquiditätsplan-1.Jahr'!$C$28*'Liquiditätsplan-2.Jahr'!$C$28,0)</f>
        <v>0</v>
      </c>
      <c r="C150" s="1089">
        <f>IF('Liquiditätsplan-2.Jahr'!$C$28&gt;0,'Liquiditätsplan-1.Jahr'!E28/'Liquiditätsplan-1.Jahr'!$C$28*'Liquiditätsplan-2.Jahr'!$C$28,0)</f>
        <v>0</v>
      </c>
      <c r="D150" s="1089">
        <f>IF('Liquiditätsplan-2.Jahr'!$C$28&gt;0,'Liquiditätsplan-1.Jahr'!F28/'Liquiditätsplan-1.Jahr'!$C$28*'Liquiditätsplan-2.Jahr'!$C$28,0)</f>
        <v>0</v>
      </c>
      <c r="E150" s="1089">
        <f>IF('Liquiditätsplan-2.Jahr'!$C$28&gt;0,'Liquiditätsplan-1.Jahr'!G28/'Liquiditätsplan-1.Jahr'!$C$28*'Liquiditätsplan-2.Jahr'!$C$28,0)</f>
        <v>0</v>
      </c>
      <c r="F150" s="1089">
        <f>IF('Liquiditätsplan-2.Jahr'!$C$28&gt;0,'Liquiditätsplan-1.Jahr'!H28/'Liquiditätsplan-1.Jahr'!$C$28*'Liquiditätsplan-2.Jahr'!$C$28,0)</f>
        <v>0</v>
      </c>
      <c r="G150" s="1089">
        <f>IF('Liquiditätsplan-2.Jahr'!$C$28&gt;0,'Liquiditätsplan-1.Jahr'!I28/'Liquiditätsplan-1.Jahr'!$C$28*'Liquiditätsplan-2.Jahr'!$C$28,0)</f>
        <v>0</v>
      </c>
      <c r="H150" s="1089">
        <f>IF('Liquiditätsplan-2.Jahr'!$C$28&gt;0,'Liquiditätsplan-1.Jahr'!J28/'Liquiditätsplan-1.Jahr'!$C$28*'Liquiditätsplan-2.Jahr'!$C$28,0)</f>
        <v>0</v>
      </c>
      <c r="I150" s="1089">
        <f>IF('Liquiditätsplan-2.Jahr'!$C$28&gt;0,'Liquiditätsplan-1.Jahr'!K28/'Liquiditätsplan-1.Jahr'!$C$28*'Liquiditätsplan-2.Jahr'!$C$28,0)</f>
        <v>0</v>
      </c>
      <c r="J150" s="1089">
        <f>IF('Liquiditätsplan-2.Jahr'!$C$28&gt;0,'Liquiditätsplan-1.Jahr'!L28/'Liquiditätsplan-1.Jahr'!$C$28*'Liquiditätsplan-2.Jahr'!$C$28,0)</f>
        <v>0</v>
      </c>
      <c r="K150" s="1089">
        <f>IF('Liquiditätsplan-2.Jahr'!$C$28&gt;0,'Liquiditätsplan-1.Jahr'!M28/'Liquiditätsplan-1.Jahr'!$C$28*'Liquiditätsplan-2.Jahr'!$C$28,0)</f>
        <v>0</v>
      </c>
      <c r="L150" s="1089">
        <f>IF('Liquiditätsplan-2.Jahr'!$C$28&gt;0,'Liquiditätsplan-1.Jahr'!N28/'Liquiditätsplan-1.Jahr'!$C$28*'Liquiditätsplan-2.Jahr'!$C$28,0)</f>
        <v>0</v>
      </c>
      <c r="M150" s="1090">
        <f>IF('Liquiditätsplan-2.Jahr'!$C$28&gt;0,'Liquiditätsplan-1.Jahr'!O28/'Liquiditätsplan-1.Jahr'!$C$28*'Liquiditätsplan-2.Jahr'!$C$28,0)</f>
        <v>0</v>
      </c>
    </row>
    <row r="151" spans="1:13">
      <c r="A151" s="1088" t="s">
        <v>38</v>
      </c>
      <c r="B151" s="1089">
        <f>IF('Liquiditätsplan-2.Jahr'!$C$29&gt;0,'Liquiditätsplan-1.Jahr'!D29/'Liquiditätsplan-1.Jahr'!$C$29*'Liquiditätsplan-2.Jahr'!$C$29,0)</f>
        <v>0</v>
      </c>
      <c r="C151" s="1089">
        <f>IF('Liquiditätsplan-2.Jahr'!$C$29&gt;0,'Liquiditätsplan-1.Jahr'!E29/'Liquiditätsplan-1.Jahr'!$C$29*'Liquiditätsplan-2.Jahr'!$C$29,0)</f>
        <v>0</v>
      </c>
      <c r="D151" s="1089">
        <f>IF('Liquiditätsplan-2.Jahr'!$C$29&gt;0,'Liquiditätsplan-1.Jahr'!F29/'Liquiditätsplan-1.Jahr'!$C$29*'Liquiditätsplan-2.Jahr'!$C$29,0)</f>
        <v>0</v>
      </c>
      <c r="E151" s="1089">
        <f>IF('Liquiditätsplan-2.Jahr'!$C$29&gt;0,'Liquiditätsplan-1.Jahr'!G29/'Liquiditätsplan-1.Jahr'!$C$29*'Liquiditätsplan-2.Jahr'!$C$29,0)</f>
        <v>0</v>
      </c>
      <c r="F151" s="1089">
        <f>IF('Liquiditätsplan-2.Jahr'!$C$29&gt;0,'Liquiditätsplan-1.Jahr'!H29/'Liquiditätsplan-1.Jahr'!$C$29*'Liquiditätsplan-2.Jahr'!$C$29,0)</f>
        <v>0</v>
      </c>
      <c r="G151" s="1089">
        <f>IF('Liquiditätsplan-2.Jahr'!$C$29&gt;0,'Liquiditätsplan-1.Jahr'!I29/'Liquiditätsplan-1.Jahr'!$C$29*'Liquiditätsplan-2.Jahr'!$C$29,0)</f>
        <v>0</v>
      </c>
      <c r="H151" s="1089">
        <f>IF('Liquiditätsplan-2.Jahr'!$C$29&gt;0,'Liquiditätsplan-1.Jahr'!J29/'Liquiditätsplan-1.Jahr'!$C$29*'Liquiditätsplan-2.Jahr'!$C$29,0)</f>
        <v>0</v>
      </c>
      <c r="I151" s="1089">
        <f>IF('Liquiditätsplan-2.Jahr'!$C$29&gt;0,'Liquiditätsplan-1.Jahr'!K29/'Liquiditätsplan-1.Jahr'!$C$29*'Liquiditätsplan-2.Jahr'!$C$29,0)</f>
        <v>0</v>
      </c>
      <c r="J151" s="1089">
        <f>IF('Liquiditätsplan-2.Jahr'!$C$29&gt;0,'Liquiditätsplan-1.Jahr'!L29/'Liquiditätsplan-1.Jahr'!$C$29*'Liquiditätsplan-2.Jahr'!$C$29,0)</f>
        <v>0</v>
      </c>
      <c r="K151" s="1089">
        <f>IF('Liquiditätsplan-2.Jahr'!$C$29&gt;0,'Liquiditätsplan-1.Jahr'!M29/'Liquiditätsplan-1.Jahr'!$C$29*'Liquiditätsplan-2.Jahr'!$C$29,0)</f>
        <v>0</v>
      </c>
      <c r="L151" s="1089">
        <f>IF('Liquiditätsplan-2.Jahr'!$C$29&gt;0,'Liquiditätsplan-1.Jahr'!N29/'Liquiditätsplan-1.Jahr'!$C$29*'Liquiditätsplan-2.Jahr'!$C$29,0)</f>
        <v>0</v>
      </c>
      <c r="M151" s="1090">
        <f>IF('Liquiditätsplan-2.Jahr'!$C$29&gt;0,'Liquiditätsplan-1.Jahr'!O29/'Liquiditätsplan-1.Jahr'!$C$29*'Liquiditätsplan-2.Jahr'!$C$29,0)</f>
        <v>0</v>
      </c>
    </row>
    <row r="152" spans="1:13">
      <c r="A152" s="1088" t="s">
        <v>400</v>
      </c>
      <c r="B152" s="1089">
        <f>IF('Liquiditätsplan-2.Jahr'!$C$30&gt;0,'Liquiditätsplan-1.Jahr'!D30/'Liquiditätsplan-1.Jahr'!$C$30*'Liquiditätsplan-2.Jahr'!$C$30,0)</f>
        <v>0</v>
      </c>
      <c r="C152" s="1089">
        <f>IF('Liquiditätsplan-2.Jahr'!$C$30&gt;0,'Liquiditätsplan-1.Jahr'!E30/'Liquiditätsplan-1.Jahr'!$C$30*'Liquiditätsplan-2.Jahr'!$C$30,0)</f>
        <v>0</v>
      </c>
      <c r="D152" s="1089">
        <f>IF('Liquiditätsplan-2.Jahr'!$C$30&gt;0,'Liquiditätsplan-1.Jahr'!F30/'Liquiditätsplan-1.Jahr'!$C$30*'Liquiditätsplan-2.Jahr'!$C$30,0)</f>
        <v>0</v>
      </c>
      <c r="E152" s="1089">
        <f>IF('Liquiditätsplan-2.Jahr'!$C$30&gt;0,'Liquiditätsplan-1.Jahr'!G30/'Liquiditätsplan-1.Jahr'!$C$30*'Liquiditätsplan-2.Jahr'!$C$30,0)</f>
        <v>0</v>
      </c>
      <c r="F152" s="1089">
        <f>IF('Liquiditätsplan-2.Jahr'!$C$30&gt;0,'Liquiditätsplan-1.Jahr'!H30/'Liquiditätsplan-1.Jahr'!$C$30*'Liquiditätsplan-2.Jahr'!$C$30,0)</f>
        <v>0</v>
      </c>
      <c r="G152" s="1089">
        <f>IF('Liquiditätsplan-2.Jahr'!$C$30&gt;0,'Liquiditätsplan-1.Jahr'!I30/'Liquiditätsplan-1.Jahr'!$C$30*'Liquiditätsplan-2.Jahr'!$C$30,0)</f>
        <v>0</v>
      </c>
      <c r="H152" s="1089">
        <f>IF('Liquiditätsplan-2.Jahr'!$C$30&gt;0,'Liquiditätsplan-1.Jahr'!J30/'Liquiditätsplan-1.Jahr'!$C$30*'Liquiditätsplan-2.Jahr'!$C$30,0)</f>
        <v>0</v>
      </c>
      <c r="I152" s="1089">
        <f>IF('Liquiditätsplan-2.Jahr'!$C$30&gt;0,'Liquiditätsplan-1.Jahr'!K30/'Liquiditätsplan-1.Jahr'!$C$30*'Liquiditätsplan-2.Jahr'!$C$30,0)</f>
        <v>0</v>
      </c>
      <c r="J152" s="1089">
        <f>IF('Liquiditätsplan-2.Jahr'!$C$30&gt;0,'Liquiditätsplan-1.Jahr'!L30/'Liquiditätsplan-1.Jahr'!$C$30*'Liquiditätsplan-2.Jahr'!$C$30,0)</f>
        <v>0</v>
      </c>
      <c r="K152" s="1089">
        <f>IF('Liquiditätsplan-2.Jahr'!$C$30&gt;0,'Liquiditätsplan-1.Jahr'!M30/'Liquiditätsplan-1.Jahr'!$C$30*'Liquiditätsplan-2.Jahr'!$C$30,0)</f>
        <v>0</v>
      </c>
      <c r="L152" s="1089">
        <f>IF('Liquiditätsplan-2.Jahr'!$C$30&gt;0,'Liquiditätsplan-1.Jahr'!N30/'Liquiditätsplan-1.Jahr'!$C$30*'Liquiditätsplan-2.Jahr'!$C$30,0)</f>
        <v>0</v>
      </c>
      <c r="M152" s="1090">
        <f>IF('Liquiditätsplan-2.Jahr'!$C$30&gt;0,'Liquiditätsplan-1.Jahr'!O30/'Liquiditätsplan-1.Jahr'!$C$30*'Liquiditätsplan-2.Jahr'!$C$30,0)</f>
        <v>0</v>
      </c>
    </row>
    <row r="153" spans="1:13">
      <c r="A153" s="1088" t="s">
        <v>413</v>
      </c>
      <c r="B153" s="1089">
        <f>IF('Liquiditätsplan-2.Jahr'!$C$31&gt;0,'Liquiditätsplan-1.Jahr'!D31/'Liquiditätsplan-1.Jahr'!$C$31*'Liquiditätsplan-2.Jahr'!$C$31,0)</f>
        <v>0</v>
      </c>
      <c r="C153" s="1089">
        <f>IF('Liquiditätsplan-2.Jahr'!$C$31&gt;0,'Liquiditätsplan-1.Jahr'!E31/'Liquiditätsplan-1.Jahr'!$C$31*'Liquiditätsplan-2.Jahr'!$C$31,0)</f>
        <v>0</v>
      </c>
      <c r="D153" s="1089">
        <f>IF('Liquiditätsplan-2.Jahr'!$C$31&gt;0,'Liquiditätsplan-1.Jahr'!F31/'Liquiditätsplan-1.Jahr'!$C$31*'Liquiditätsplan-2.Jahr'!$C$31,0)</f>
        <v>0</v>
      </c>
      <c r="E153" s="1089">
        <f>IF('Liquiditätsplan-2.Jahr'!$C$31&gt;0,'Liquiditätsplan-1.Jahr'!G31/'Liquiditätsplan-1.Jahr'!$C$31*'Liquiditätsplan-2.Jahr'!$C$31,0)</f>
        <v>0</v>
      </c>
      <c r="F153" s="1089">
        <f>IF('Liquiditätsplan-2.Jahr'!$C$31&gt;0,'Liquiditätsplan-1.Jahr'!H31/'Liquiditätsplan-1.Jahr'!$C$31*'Liquiditätsplan-2.Jahr'!$C$31,0)</f>
        <v>0</v>
      </c>
      <c r="G153" s="1089">
        <f>IF('Liquiditätsplan-2.Jahr'!$C$31&gt;0,'Liquiditätsplan-1.Jahr'!I31/'Liquiditätsplan-1.Jahr'!$C$31*'Liquiditätsplan-2.Jahr'!$C$31,0)</f>
        <v>0</v>
      </c>
      <c r="H153" s="1089">
        <f>IF('Liquiditätsplan-2.Jahr'!$C$31&gt;0,'Liquiditätsplan-1.Jahr'!J31/'Liquiditätsplan-1.Jahr'!$C$31*'Liquiditätsplan-2.Jahr'!$C$31,0)</f>
        <v>0</v>
      </c>
      <c r="I153" s="1089">
        <f>IF('Liquiditätsplan-2.Jahr'!$C$31&gt;0,'Liquiditätsplan-1.Jahr'!K31/'Liquiditätsplan-1.Jahr'!$C$31*'Liquiditätsplan-2.Jahr'!$C$31,0)</f>
        <v>0</v>
      </c>
      <c r="J153" s="1089">
        <f>IF('Liquiditätsplan-2.Jahr'!$C$31&gt;0,'Liquiditätsplan-1.Jahr'!L31/'Liquiditätsplan-1.Jahr'!$C$31*'Liquiditätsplan-2.Jahr'!$C$31,0)</f>
        <v>0</v>
      </c>
      <c r="K153" s="1089">
        <f>IF('Liquiditätsplan-2.Jahr'!$C$31&gt;0,'Liquiditätsplan-1.Jahr'!M31/'Liquiditätsplan-1.Jahr'!$C$31*'Liquiditätsplan-2.Jahr'!$C$31,0)</f>
        <v>0</v>
      </c>
      <c r="L153" s="1089">
        <f>IF('Liquiditätsplan-2.Jahr'!$C$31&gt;0,'Liquiditätsplan-1.Jahr'!N31/'Liquiditätsplan-1.Jahr'!$C$31*'Liquiditätsplan-2.Jahr'!$C$31,0)</f>
        <v>0</v>
      </c>
      <c r="M153" s="1090">
        <f>IF('Liquiditätsplan-2.Jahr'!$C$31&gt;0,'Liquiditätsplan-1.Jahr'!O31/'Liquiditätsplan-1.Jahr'!$C$31*'Liquiditätsplan-2.Jahr'!$C$31,0)</f>
        <v>0</v>
      </c>
    </row>
    <row r="154" spans="1:13">
      <c r="A154" s="1088" t="s">
        <v>407</v>
      </c>
      <c r="B154" s="1089">
        <f>IF('Liquiditätsplan-2.Jahr'!$C$32&gt;0,'Liquiditätsplan-1.Jahr'!D32/'Liquiditätsplan-1.Jahr'!$C$32*'Liquiditätsplan-2.Jahr'!$C$32,0)</f>
        <v>0</v>
      </c>
      <c r="C154" s="1089">
        <f>IF('Liquiditätsplan-2.Jahr'!$C$32&gt;0,'Liquiditätsplan-1.Jahr'!E32/'Liquiditätsplan-1.Jahr'!$C$32*'Liquiditätsplan-2.Jahr'!$C$32,0)</f>
        <v>0</v>
      </c>
      <c r="D154" s="1089">
        <f>IF('Liquiditätsplan-2.Jahr'!$C$32&gt;0,'Liquiditätsplan-1.Jahr'!F32/'Liquiditätsplan-1.Jahr'!$C$32*'Liquiditätsplan-2.Jahr'!$C$32,0)</f>
        <v>0</v>
      </c>
      <c r="E154" s="1089">
        <f>IF('Liquiditätsplan-2.Jahr'!$C$32&gt;0,'Liquiditätsplan-1.Jahr'!G32/'Liquiditätsplan-1.Jahr'!$C$32*'Liquiditätsplan-2.Jahr'!$C$32,0)</f>
        <v>0</v>
      </c>
      <c r="F154" s="1089">
        <f>IF('Liquiditätsplan-2.Jahr'!$C$32&gt;0,'Liquiditätsplan-1.Jahr'!H32/'Liquiditätsplan-1.Jahr'!$C$32*'Liquiditätsplan-2.Jahr'!$C$32,0)</f>
        <v>0</v>
      </c>
      <c r="G154" s="1089">
        <f>IF('Liquiditätsplan-2.Jahr'!$C$32&gt;0,'Liquiditätsplan-1.Jahr'!I32/'Liquiditätsplan-1.Jahr'!$C$32*'Liquiditätsplan-2.Jahr'!$C$32,0)</f>
        <v>0</v>
      </c>
      <c r="H154" s="1089">
        <f>IF('Liquiditätsplan-2.Jahr'!$C$32&gt;0,'Liquiditätsplan-1.Jahr'!J32/'Liquiditätsplan-1.Jahr'!$C$32*'Liquiditätsplan-2.Jahr'!$C$32,0)</f>
        <v>0</v>
      </c>
      <c r="I154" s="1089">
        <f>IF('Liquiditätsplan-2.Jahr'!$C$32&gt;0,'Liquiditätsplan-1.Jahr'!K32/'Liquiditätsplan-1.Jahr'!$C$32*'Liquiditätsplan-2.Jahr'!$C$32,0)</f>
        <v>0</v>
      </c>
      <c r="J154" s="1089">
        <f>IF('Liquiditätsplan-2.Jahr'!$C$32&gt;0,'Liquiditätsplan-1.Jahr'!L32/'Liquiditätsplan-1.Jahr'!$C$32*'Liquiditätsplan-2.Jahr'!$C$32,0)</f>
        <v>0</v>
      </c>
      <c r="K154" s="1089">
        <f>IF('Liquiditätsplan-2.Jahr'!$C$32&gt;0,'Liquiditätsplan-1.Jahr'!M32/'Liquiditätsplan-1.Jahr'!$C$32*'Liquiditätsplan-2.Jahr'!$C$32,0)</f>
        <v>0</v>
      </c>
      <c r="L154" s="1089">
        <f>IF('Liquiditätsplan-2.Jahr'!$C$32&gt;0,'Liquiditätsplan-1.Jahr'!N32/'Liquiditätsplan-1.Jahr'!$C$32*'Liquiditätsplan-2.Jahr'!$C$32,0)</f>
        <v>0</v>
      </c>
      <c r="M154" s="1090">
        <f>IF('Liquiditätsplan-2.Jahr'!$C$32&gt;0,'Liquiditätsplan-1.Jahr'!O32/'Liquiditätsplan-1.Jahr'!$C$32*'Liquiditätsplan-2.Jahr'!$C$32,0)</f>
        <v>0</v>
      </c>
    </row>
    <row r="155" spans="1:13">
      <c r="A155" s="1088" t="s">
        <v>408</v>
      </c>
      <c r="B155" s="1089">
        <f>IF('Liquiditätsplan-2.Jahr'!$C$33&gt;0,'Liquiditätsplan-1.Jahr'!D33/'Liquiditätsplan-1.Jahr'!$C$33*'Liquiditätsplan-2.Jahr'!$C$33,0)</f>
        <v>0</v>
      </c>
      <c r="C155" s="1089">
        <f>IF('Liquiditätsplan-2.Jahr'!$C$33&gt;0,'Liquiditätsplan-1.Jahr'!E33/'Liquiditätsplan-1.Jahr'!$C$33*'Liquiditätsplan-2.Jahr'!$C$33,0)</f>
        <v>0</v>
      </c>
      <c r="D155" s="1089">
        <f>IF('Liquiditätsplan-2.Jahr'!$C$33&gt;0,'Liquiditätsplan-1.Jahr'!F33/'Liquiditätsplan-1.Jahr'!$C$33*'Liquiditätsplan-2.Jahr'!$C$33,0)</f>
        <v>0</v>
      </c>
      <c r="E155" s="1089">
        <f>IF('Liquiditätsplan-2.Jahr'!$C$33&gt;0,'Liquiditätsplan-1.Jahr'!G33/'Liquiditätsplan-1.Jahr'!$C$33*'Liquiditätsplan-2.Jahr'!$C$33,0)</f>
        <v>0</v>
      </c>
      <c r="F155" s="1089">
        <f>IF('Liquiditätsplan-2.Jahr'!$C$33&gt;0,'Liquiditätsplan-1.Jahr'!H33/'Liquiditätsplan-1.Jahr'!$C$33*'Liquiditätsplan-2.Jahr'!$C$33,0)</f>
        <v>0</v>
      </c>
      <c r="G155" s="1089">
        <f>IF('Liquiditätsplan-2.Jahr'!$C$33&gt;0,'Liquiditätsplan-1.Jahr'!I33/'Liquiditätsplan-1.Jahr'!$C$33*'Liquiditätsplan-2.Jahr'!$C$33,0)</f>
        <v>0</v>
      </c>
      <c r="H155" s="1089">
        <f>IF('Liquiditätsplan-2.Jahr'!$C$33&gt;0,'Liquiditätsplan-1.Jahr'!J33/'Liquiditätsplan-1.Jahr'!$C$33*'Liquiditätsplan-2.Jahr'!$C$33,0)</f>
        <v>0</v>
      </c>
      <c r="I155" s="1089">
        <f>IF('Liquiditätsplan-2.Jahr'!$C$33&gt;0,'Liquiditätsplan-1.Jahr'!K33/'Liquiditätsplan-1.Jahr'!$C$33*'Liquiditätsplan-2.Jahr'!$C$33,0)</f>
        <v>0</v>
      </c>
      <c r="J155" s="1089">
        <f>IF('Liquiditätsplan-2.Jahr'!$C$33&gt;0,'Liquiditätsplan-1.Jahr'!L33/'Liquiditätsplan-1.Jahr'!$C$33*'Liquiditätsplan-2.Jahr'!$C$33,0)</f>
        <v>0</v>
      </c>
      <c r="K155" s="1089">
        <f>IF('Liquiditätsplan-2.Jahr'!$C$33&gt;0,'Liquiditätsplan-1.Jahr'!M33/'Liquiditätsplan-1.Jahr'!$C$33*'Liquiditätsplan-2.Jahr'!$C$33,0)</f>
        <v>0</v>
      </c>
      <c r="L155" s="1089">
        <f>IF('Liquiditätsplan-2.Jahr'!$C$33&gt;0,'Liquiditätsplan-1.Jahr'!N33/'Liquiditätsplan-1.Jahr'!$C$33*'Liquiditätsplan-2.Jahr'!$C$33,0)</f>
        <v>0</v>
      </c>
      <c r="M155" s="1090">
        <f>IF('Liquiditätsplan-2.Jahr'!$C$33&gt;0,'Liquiditätsplan-1.Jahr'!O33/'Liquiditätsplan-1.Jahr'!$C$33*'Liquiditätsplan-2.Jahr'!$C$33,0)</f>
        <v>0</v>
      </c>
    </row>
    <row r="156" spans="1:13">
      <c r="A156" s="1088" t="s">
        <v>402</v>
      </c>
      <c r="B156" s="1089">
        <f>IF('Liquiditätsplan-2.Jahr'!$C$34&gt;0,'Liquiditätsplan-1.Jahr'!D34/'Liquiditätsplan-1.Jahr'!$C$34*'Liquiditätsplan-2.Jahr'!$C$34,0)</f>
        <v>0</v>
      </c>
      <c r="C156" s="1089">
        <f>IF('Liquiditätsplan-2.Jahr'!$C$34&gt;0,'Liquiditätsplan-1.Jahr'!E34/'Liquiditätsplan-1.Jahr'!$C$34*'Liquiditätsplan-2.Jahr'!$C$34,0)</f>
        <v>0</v>
      </c>
      <c r="D156" s="1089">
        <f>IF('Liquiditätsplan-2.Jahr'!$C$34&gt;0,'Liquiditätsplan-1.Jahr'!F34/'Liquiditätsplan-1.Jahr'!$C$34*'Liquiditätsplan-2.Jahr'!$C$34,0)</f>
        <v>0</v>
      </c>
      <c r="E156" s="1089">
        <f>IF('Liquiditätsplan-2.Jahr'!$C$34&gt;0,'Liquiditätsplan-1.Jahr'!G34/'Liquiditätsplan-1.Jahr'!$C$34*'Liquiditätsplan-2.Jahr'!$C$34,0)</f>
        <v>0</v>
      </c>
      <c r="F156" s="1089">
        <f>IF('Liquiditätsplan-2.Jahr'!$C$34&gt;0,'Liquiditätsplan-1.Jahr'!H34/'Liquiditätsplan-1.Jahr'!$C$34*'Liquiditätsplan-2.Jahr'!$C$34,0)</f>
        <v>0</v>
      </c>
      <c r="G156" s="1089">
        <f>IF('Liquiditätsplan-2.Jahr'!$C$34&gt;0,'Liquiditätsplan-1.Jahr'!I34/'Liquiditätsplan-1.Jahr'!$C$34*'Liquiditätsplan-2.Jahr'!$C$34,0)</f>
        <v>0</v>
      </c>
      <c r="H156" s="1089">
        <f>IF('Liquiditätsplan-2.Jahr'!$C$34&gt;0,'Liquiditätsplan-1.Jahr'!J34/'Liquiditätsplan-1.Jahr'!$C$34*'Liquiditätsplan-2.Jahr'!$C$34,0)</f>
        <v>0</v>
      </c>
      <c r="I156" s="1089">
        <f>IF('Liquiditätsplan-2.Jahr'!$C$34&gt;0,'Liquiditätsplan-1.Jahr'!K34/'Liquiditätsplan-1.Jahr'!$C$34*'Liquiditätsplan-2.Jahr'!$C$34,0)</f>
        <v>0</v>
      </c>
      <c r="J156" s="1089">
        <f>IF('Liquiditätsplan-2.Jahr'!$C$34&gt;0,'Liquiditätsplan-1.Jahr'!L34/'Liquiditätsplan-1.Jahr'!$C$34*'Liquiditätsplan-2.Jahr'!$C$34,0)</f>
        <v>0</v>
      </c>
      <c r="K156" s="1089">
        <f>IF('Liquiditätsplan-2.Jahr'!$C$34&gt;0,'Liquiditätsplan-1.Jahr'!M34/'Liquiditätsplan-1.Jahr'!$C$34*'Liquiditätsplan-2.Jahr'!$C$34,0)</f>
        <v>0</v>
      </c>
      <c r="L156" s="1089">
        <f>IF('Liquiditätsplan-2.Jahr'!$C$34&gt;0,'Liquiditätsplan-1.Jahr'!N34/'Liquiditätsplan-1.Jahr'!$C$34*'Liquiditätsplan-2.Jahr'!$C$34,0)</f>
        <v>0</v>
      </c>
      <c r="M156" s="1090">
        <f>IF('Liquiditätsplan-2.Jahr'!$C$34&gt;0,'Liquiditätsplan-1.Jahr'!O34/'Liquiditätsplan-1.Jahr'!$C$34*'Liquiditätsplan-2.Jahr'!$C$34,0)</f>
        <v>0</v>
      </c>
    </row>
    <row r="157" spans="1:13">
      <c r="A157" s="1088" t="s">
        <v>401</v>
      </c>
      <c r="B157" s="1089">
        <f>IF('Liquiditätsplan-2.Jahr'!$C$35&gt;0,'Liquiditätsplan-1.Jahr'!D35/'Liquiditätsplan-1.Jahr'!$C$35*'Liquiditätsplan-2.Jahr'!$C$35,0)</f>
        <v>0</v>
      </c>
      <c r="C157" s="1089">
        <f>IF('Liquiditätsplan-2.Jahr'!$C$35&gt;0,'Liquiditätsplan-1.Jahr'!E35/'Liquiditätsplan-1.Jahr'!$C$35*'Liquiditätsplan-2.Jahr'!$C$35,0)</f>
        <v>0</v>
      </c>
      <c r="D157" s="1089">
        <f>IF('Liquiditätsplan-2.Jahr'!$C$35&gt;0,'Liquiditätsplan-1.Jahr'!F35/'Liquiditätsplan-1.Jahr'!$C$35*'Liquiditätsplan-2.Jahr'!$C$35,0)</f>
        <v>0</v>
      </c>
      <c r="E157" s="1089">
        <f>IF('Liquiditätsplan-2.Jahr'!$C$35&gt;0,'Liquiditätsplan-1.Jahr'!G35/'Liquiditätsplan-1.Jahr'!$C$35*'Liquiditätsplan-2.Jahr'!$C$35,0)</f>
        <v>0</v>
      </c>
      <c r="F157" s="1089">
        <f>IF('Liquiditätsplan-2.Jahr'!$C$35&gt;0,'Liquiditätsplan-1.Jahr'!H35/'Liquiditätsplan-1.Jahr'!$C$35*'Liquiditätsplan-2.Jahr'!$C$35,0)</f>
        <v>0</v>
      </c>
      <c r="G157" s="1089">
        <f>IF('Liquiditätsplan-2.Jahr'!$C$35&gt;0,'Liquiditätsplan-1.Jahr'!I35/'Liquiditätsplan-1.Jahr'!$C$35*'Liquiditätsplan-2.Jahr'!$C$35,0)</f>
        <v>0</v>
      </c>
      <c r="H157" s="1089">
        <f>IF('Liquiditätsplan-2.Jahr'!$C$35&gt;0,'Liquiditätsplan-1.Jahr'!J35/'Liquiditätsplan-1.Jahr'!$C$35*'Liquiditätsplan-2.Jahr'!$C$35,0)</f>
        <v>0</v>
      </c>
      <c r="I157" s="1089">
        <f>IF('Liquiditätsplan-2.Jahr'!$C$35&gt;0,'Liquiditätsplan-1.Jahr'!K35/'Liquiditätsplan-1.Jahr'!$C$35*'Liquiditätsplan-2.Jahr'!$C$35,0)</f>
        <v>0</v>
      </c>
      <c r="J157" s="1089">
        <f>IF('Liquiditätsplan-2.Jahr'!$C$35&gt;0,'Liquiditätsplan-1.Jahr'!L35/'Liquiditätsplan-1.Jahr'!$C$35*'Liquiditätsplan-2.Jahr'!$C$35,0)</f>
        <v>0</v>
      </c>
      <c r="K157" s="1089">
        <f>IF('Liquiditätsplan-2.Jahr'!$C$35&gt;0,'Liquiditätsplan-1.Jahr'!M35/'Liquiditätsplan-1.Jahr'!$C$35*'Liquiditätsplan-2.Jahr'!$C$35,0)</f>
        <v>0</v>
      </c>
      <c r="L157" s="1089">
        <f>IF('Liquiditätsplan-2.Jahr'!$C$35&gt;0,'Liquiditätsplan-1.Jahr'!N35/'Liquiditätsplan-1.Jahr'!$C$35*'Liquiditätsplan-2.Jahr'!$C$35,0)</f>
        <v>0</v>
      </c>
      <c r="M157" s="1090">
        <f>IF('Liquiditätsplan-2.Jahr'!$C$35&gt;0,'Liquiditätsplan-1.Jahr'!O35/'Liquiditätsplan-1.Jahr'!$C$35*'Liquiditätsplan-2.Jahr'!$C$35,0)</f>
        <v>0</v>
      </c>
    </row>
    <row r="158" spans="1:13">
      <c r="A158" s="1088" t="s">
        <v>403</v>
      </c>
      <c r="B158" s="1089">
        <f>IF('Liquiditätsplan-2.Jahr'!$C$36&gt;0,'Liquiditätsplan-1.Jahr'!D36/'Liquiditätsplan-1.Jahr'!$C$36*'Liquiditätsplan-2.Jahr'!$C$36,0)</f>
        <v>0</v>
      </c>
      <c r="C158" s="1089">
        <f>IF('Liquiditätsplan-2.Jahr'!$C$36&gt;0,'Liquiditätsplan-1.Jahr'!E36/'Liquiditätsplan-1.Jahr'!$C$36*'Liquiditätsplan-2.Jahr'!$C$36,0)</f>
        <v>0</v>
      </c>
      <c r="D158" s="1089">
        <f>IF('Liquiditätsplan-2.Jahr'!$C$36&gt;0,'Liquiditätsplan-1.Jahr'!F36/'Liquiditätsplan-1.Jahr'!$C$36*'Liquiditätsplan-2.Jahr'!$C$36,0)</f>
        <v>0</v>
      </c>
      <c r="E158" s="1089">
        <f>IF('Liquiditätsplan-2.Jahr'!$C$36&gt;0,'Liquiditätsplan-1.Jahr'!G36/'Liquiditätsplan-1.Jahr'!$C$36*'Liquiditätsplan-2.Jahr'!$C$36,0)</f>
        <v>0</v>
      </c>
      <c r="F158" s="1089">
        <f>IF('Liquiditätsplan-2.Jahr'!$C$36&gt;0,'Liquiditätsplan-1.Jahr'!H36/'Liquiditätsplan-1.Jahr'!$C$36*'Liquiditätsplan-2.Jahr'!$C$36,0)</f>
        <v>0</v>
      </c>
      <c r="G158" s="1089">
        <f>IF('Liquiditätsplan-2.Jahr'!$C$36&gt;0,'Liquiditätsplan-1.Jahr'!I36/'Liquiditätsplan-1.Jahr'!$C$36*'Liquiditätsplan-2.Jahr'!$C$36,0)</f>
        <v>0</v>
      </c>
      <c r="H158" s="1089">
        <f>IF('Liquiditätsplan-2.Jahr'!$C$36&gt;0,'Liquiditätsplan-1.Jahr'!J36/'Liquiditätsplan-1.Jahr'!$C$36*'Liquiditätsplan-2.Jahr'!$C$36,0)</f>
        <v>0</v>
      </c>
      <c r="I158" s="1089">
        <f>IF('Liquiditätsplan-2.Jahr'!$C$36&gt;0,'Liquiditätsplan-1.Jahr'!K36/'Liquiditätsplan-1.Jahr'!$C$36*'Liquiditätsplan-2.Jahr'!$C$36,0)</f>
        <v>0</v>
      </c>
      <c r="J158" s="1089">
        <f>IF('Liquiditätsplan-2.Jahr'!$C$36&gt;0,'Liquiditätsplan-1.Jahr'!L36/'Liquiditätsplan-1.Jahr'!$C$36*'Liquiditätsplan-2.Jahr'!$C$36,0)</f>
        <v>0</v>
      </c>
      <c r="K158" s="1089">
        <f>IF('Liquiditätsplan-2.Jahr'!$C$36&gt;0,'Liquiditätsplan-1.Jahr'!M36/'Liquiditätsplan-1.Jahr'!$C$36*'Liquiditätsplan-2.Jahr'!$C$36,0)</f>
        <v>0</v>
      </c>
      <c r="L158" s="1089">
        <f>IF('Liquiditätsplan-2.Jahr'!$C$36&gt;0,'Liquiditätsplan-1.Jahr'!N36/'Liquiditätsplan-1.Jahr'!$C$36*'Liquiditätsplan-2.Jahr'!$C$36,0)</f>
        <v>0</v>
      </c>
      <c r="M158" s="1090">
        <f>IF('Liquiditätsplan-2.Jahr'!$C$36&gt;0,'Liquiditätsplan-1.Jahr'!O36/'Liquiditätsplan-1.Jahr'!$C$36*'Liquiditätsplan-2.Jahr'!$C$36,0)</f>
        <v>0</v>
      </c>
    </row>
    <row r="159" spans="1:13">
      <c r="A159" s="1088" t="s">
        <v>409</v>
      </c>
      <c r="B159" s="1089">
        <f>IF('Liquiditätsplan-2.Jahr'!$C$37&gt;0,'Liquiditätsplan-1.Jahr'!D37/'Liquiditätsplan-1.Jahr'!$C$37*'Liquiditätsplan-2.Jahr'!$C$37,0)</f>
        <v>0</v>
      </c>
      <c r="C159" s="1089">
        <f>IF('Liquiditätsplan-2.Jahr'!$C$37&gt;0,'Liquiditätsplan-1.Jahr'!E37/'Liquiditätsplan-1.Jahr'!$C$37*'Liquiditätsplan-2.Jahr'!$C$37,0)</f>
        <v>0</v>
      </c>
      <c r="D159" s="1089">
        <f>IF('Liquiditätsplan-2.Jahr'!$C$37&gt;0,'Liquiditätsplan-1.Jahr'!F37/'Liquiditätsplan-1.Jahr'!$C$37*'Liquiditätsplan-2.Jahr'!$C$37,0)</f>
        <v>0</v>
      </c>
      <c r="E159" s="1089">
        <f>IF('Liquiditätsplan-2.Jahr'!$C$37&gt;0,'Liquiditätsplan-1.Jahr'!G37/'Liquiditätsplan-1.Jahr'!$C$37*'Liquiditätsplan-2.Jahr'!$C$37,0)</f>
        <v>0</v>
      </c>
      <c r="F159" s="1089">
        <f>IF('Liquiditätsplan-2.Jahr'!$C$37&gt;0,'Liquiditätsplan-1.Jahr'!H37/'Liquiditätsplan-1.Jahr'!$C$37*'Liquiditätsplan-2.Jahr'!$C$37,0)</f>
        <v>0</v>
      </c>
      <c r="G159" s="1089">
        <f>IF('Liquiditätsplan-2.Jahr'!$C$37&gt;0,'Liquiditätsplan-1.Jahr'!I37/'Liquiditätsplan-1.Jahr'!$C$37*'Liquiditätsplan-2.Jahr'!$C$37,0)</f>
        <v>0</v>
      </c>
      <c r="H159" s="1089">
        <f>IF('Liquiditätsplan-2.Jahr'!$C$37&gt;0,'Liquiditätsplan-1.Jahr'!J37/'Liquiditätsplan-1.Jahr'!$C$37*'Liquiditätsplan-2.Jahr'!$C$37,0)</f>
        <v>0</v>
      </c>
      <c r="I159" s="1089">
        <f>IF('Liquiditätsplan-2.Jahr'!$C$37&gt;0,'Liquiditätsplan-1.Jahr'!K37/'Liquiditätsplan-1.Jahr'!$C$37*'Liquiditätsplan-2.Jahr'!$C$37,0)</f>
        <v>0</v>
      </c>
      <c r="J159" s="1089">
        <f>IF('Liquiditätsplan-2.Jahr'!$C$37&gt;0,'Liquiditätsplan-1.Jahr'!L37/'Liquiditätsplan-1.Jahr'!$C$37*'Liquiditätsplan-2.Jahr'!$C$37,0)</f>
        <v>0</v>
      </c>
      <c r="K159" s="1089">
        <f>IF('Liquiditätsplan-2.Jahr'!$C$37&gt;0,'Liquiditätsplan-1.Jahr'!M37/'Liquiditätsplan-1.Jahr'!$C$37*'Liquiditätsplan-2.Jahr'!$C$37,0)</f>
        <v>0</v>
      </c>
      <c r="L159" s="1089">
        <f>IF('Liquiditätsplan-2.Jahr'!$C$37&gt;0,'Liquiditätsplan-1.Jahr'!N37/'Liquiditätsplan-1.Jahr'!$C$37*'Liquiditätsplan-2.Jahr'!$C$37,0)</f>
        <v>0</v>
      </c>
      <c r="M159" s="1090">
        <f>IF('Liquiditätsplan-2.Jahr'!$C$37&gt;0,'Liquiditätsplan-1.Jahr'!O37/'Liquiditätsplan-1.Jahr'!$C$37*'Liquiditätsplan-2.Jahr'!$C$37,0)</f>
        <v>0</v>
      </c>
    </row>
    <row r="160" spans="1:13">
      <c r="A160" s="1088" t="s">
        <v>404</v>
      </c>
      <c r="B160" s="1089">
        <f>IF('Liquiditätsplan-2.Jahr'!$C$38&gt;0,'Liquiditätsplan-1.Jahr'!D38/'Liquiditätsplan-1.Jahr'!$C$38*'Liquiditätsplan-2.Jahr'!$C$38,0)</f>
        <v>0</v>
      </c>
      <c r="C160" s="1089">
        <f>IF('Liquiditätsplan-2.Jahr'!$C$38&gt;0,'Liquiditätsplan-1.Jahr'!E38/'Liquiditätsplan-1.Jahr'!$C$38*'Liquiditätsplan-2.Jahr'!$C$38,0)</f>
        <v>0</v>
      </c>
      <c r="D160" s="1089">
        <f>IF('Liquiditätsplan-2.Jahr'!$C$38&gt;0,'Liquiditätsplan-1.Jahr'!F38/'Liquiditätsplan-1.Jahr'!$C$38*'Liquiditätsplan-2.Jahr'!$C$38,0)</f>
        <v>0</v>
      </c>
      <c r="E160" s="1089">
        <f>IF('Liquiditätsplan-2.Jahr'!$C$38&gt;0,'Liquiditätsplan-1.Jahr'!G38/'Liquiditätsplan-1.Jahr'!$C$38*'Liquiditätsplan-2.Jahr'!$C$38,0)</f>
        <v>0</v>
      </c>
      <c r="F160" s="1089">
        <f>IF('Liquiditätsplan-2.Jahr'!$C$38&gt;0,'Liquiditätsplan-1.Jahr'!H38/'Liquiditätsplan-1.Jahr'!$C$38*'Liquiditätsplan-2.Jahr'!$C$38,0)</f>
        <v>0</v>
      </c>
      <c r="G160" s="1089">
        <f>IF('Liquiditätsplan-2.Jahr'!$C$38&gt;0,'Liquiditätsplan-1.Jahr'!I38/'Liquiditätsplan-1.Jahr'!$C$38*'Liquiditätsplan-2.Jahr'!$C$38,0)</f>
        <v>0</v>
      </c>
      <c r="H160" s="1089">
        <f>IF('Liquiditätsplan-2.Jahr'!$C$38&gt;0,'Liquiditätsplan-1.Jahr'!J38/'Liquiditätsplan-1.Jahr'!$C$38*'Liquiditätsplan-2.Jahr'!$C$38,0)</f>
        <v>0</v>
      </c>
      <c r="I160" s="1089">
        <f>IF('Liquiditätsplan-2.Jahr'!$C$38&gt;0,'Liquiditätsplan-1.Jahr'!K38/'Liquiditätsplan-1.Jahr'!$C$38*'Liquiditätsplan-2.Jahr'!$C$38,0)</f>
        <v>0</v>
      </c>
      <c r="J160" s="1089">
        <f>IF('Liquiditätsplan-2.Jahr'!$C$38&gt;0,'Liquiditätsplan-1.Jahr'!L38/'Liquiditätsplan-1.Jahr'!$C$38*'Liquiditätsplan-2.Jahr'!$C$38,0)</f>
        <v>0</v>
      </c>
      <c r="K160" s="1089">
        <f>IF('Liquiditätsplan-2.Jahr'!$C$38&gt;0,'Liquiditätsplan-1.Jahr'!M38/'Liquiditätsplan-1.Jahr'!$C$38*'Liquiditätsplan-2.Jahr'!$C$38,0)</f>
        <v>0</v>
      </c>
      <c r="L160" s="1089">
        <f>IF('Liquiditätsplan-2.Jahr'!$C$38&gt;0,'Liquiditätsplan-1.Jahr'!N38/'Liquiditätsplan-1.Jahr'!$C$38*'Liquiditätsplan-2.Jahr'!$C$38,0)</f>
        <v>0</v>
      </c>
      <c r="M160" s="1090">
        <f>IF('Liquiditätsplan-2.Jahr'!$C$38&gt;0,'Liquiditätsplan-1.Jahr'!O38/'Liquiditätsplan-1.Jahr'!$C$38*'Liquiditätsplan-2.Jahr'!$C$38,0)</f>
        <v>0</v>
      </c>
    </row>
    <row r="161" spans="1:13">
      <c r="A161" s="1088" t="s">
        <v>405</v>
      </c>
      <c r="B161" s="1089">
        <f>IF('Liquiditätsplan-2.Jahr'!$C$39&gt;0,'Liquiditätsplan-1.Jahr'!D39/'Liquiditätsplan-1.Jahr'!$C$39*'Liquiditätsplan-2.Jahr'!$C$39,0)</f>
        <v>0</v>
      </c>
      <c r="C161" s="1089">
        <f>IF('Liquiditätsplan-2.Jahr'!$C$39&gt;0,'Liquiditätsplan-1.Jahr'!E39/'Liquiditätsplan-1.Jahr'!$C$39*'Liquiditätsplan-2.Jahr'!$C$39,0)</f>
        <v>0</v>
      </c>
      <c r="D161" s="1089">
        <f>IF('Liquiditätsplan-2.Jahr'!$C$39&gt;0,'Liquiditätsplan-1.Jahr'!F39/'Liquiditätsplan-1.Jahr'!$C$39*'Liquiditätsplan-2.Jahr'!$C$39,0)</f>
        <v>0</v>
      </c>
      <c r="E161" s="1089">
        <f>IF('Liquiditätsplan-2.Jahr'!$C$39&gt;0,'Liquiditätsplan-1.Jahr'!G39/'Liquiditätsplan-1.Jahr'!$C$39*'Liquiditätsplan-2.Jahr'!$C$39,0)</f>
        <v>0</v>
      </c>
      <c r="F161" s="1089">
        <f>IF('Liquiditätsplan-2.Jahr'!$C$39&gt;0,'Liquiditätsplan-1.Jahr'!H39/'Liquiditätsplan-1.Jahr'!$C$39*'Liquiditätsplan-2.Jahr'!$C$39,0)</f>
        <v>0</v>
      </c>
      <c r="G161" s="1089">
        <f>IF('Liquiditätsplan-2.Jahr'!$C$39&gt;0,'Liquiditätsplan-1.Jahr'!I39/'Liquiditätsplan-1.Jahr'!$C$39*'Liquiditätsplan-2.Jahr'!$C$39,0)</f>
        <v>0</v>
      </c>
      <c r="H161" s="1089">
        <f>IF('Liquiditätsplan-2.Jahr'!$C$39&gt;0,'Liquiditätsplan-1.Jahr'!J39/'Liquiditätsplan-1.Jahr'!$C$39*'Liquiditätsplan-2.Jahr'!$C$39,0)</f>
        <v>0</v>
      </c>
      <c r="I161" s="1089">
        <f>IF('Liquiditätsplan-2.Jahr'!$C$39&gt;0,'Liquiditätsplan-1.Jahr'!K39/'Liquiditätsplan-1.Jahr'!$C$39*'Liquiditätsplan-2.Jahr'!$C$39,0)</f>
        <v>0</v>
      </c>
      <c r="J161" s="1089">
        <f>IF('Liquiditätsplan-2.Jahr'!$C$39&gt;0,'Liquiditätsplan-1.Jahr'!L39/'Liquiditätsplan-1.Jahr'!$C$39*'Liquiditätsplan-2.Jahr'!$C$39,0)</f>
        <v>0</v>
      </c>
      <c r="K161" s="1089">
        <f>IF('Liquiditätsplan-2.Jahr'!$C$39&gt;0,'Liquiditätsplan-1.Jahr'!M39/'Liquiditätsplan-1.Jahr'!$C$39*'Liquiditätsplan-2.Jahr'!$C$39,0)</f>
        <v>0</v>
      </c>
      <c r="L161" s="1089">
        <f>IF('Liquiditätsplan-2.Jahr'!$C$39&gt;0,'Liquiditätsplan-1.Jahr'!N39/'Liquiditätsplan-1.Jahr'!$C$39*'Liquiditätsplan-2.Jahr'!$C$39,0)</f>
        <v>0</v>
      </c>
      <c r="M161" s="1090">
        <f>IF('Liquiditätsplan-2.Jahr'!$C$39&gt;0,'Liquiditätsplan-1.Jahr'!O39/'Liquiditätsplan-1.Jahr'!$C$39*'Liquiditätsplan-2.Jahr'!$C$39,0)</f>
        <v>0</v>
      </c>
    </row>
    <row r="162" spans="1:13">
      <c r="A162" s="1088" t="s">
        <v>406</v>
      </c>
      <c r="B162" s="1089">
        <f>IF('Liquiditätsplan-2.Jahr'!$C$40&gt;0,'Liquiditätsplan-1.Jahr'!D40/'Liquiditätsplan-1.Jahr'!$C$40*'Liquiditätsplan-2.Jahr'!$C$40,0)</f>
        <v>0</v>
      </c>
      <c r="C162" s="1089">
        <f>IF('Liquiditätsplan-2.Jahr'!$C$40&gt;0,'Liquiditätsplan-1.Jahr'!E40/'Liquiditätsplan-1.Jahr'!$C$40*'Liquiditätsplan-2.Jahr'!$C$40,0)</f>
        <v>0</v>
      </c>
      <c r="D162" s="1089">
        <f>IF('Liquiditätsplan-2.Jahr'!$C$40&gt;0,'Liquiditätsplan-1.Jahr'!F40/'Liquiditätsplan-1.Jahr'!$C$40*'Liquiditätsplan-2.Jahr'!$C$40,0)</f>
        <v>0</v>
      </c>
      <c r="E162" s="1089">
        <f>IF('Liquiditätsplan-2.Jahr'!$C$40&gt;0,'Liquiditätsplan-1.Jahr'!G40/'Liquiditätsplan-1.Jahr'!$C$40*'Liquiditätsplan-2.Jahr'!$C$40,0)</f>
        <v>0</v>
      </c>
      <c r="F162" s="1089">
        <f>IF('Liquiditätsplan-2.Jahr'!$C$40&gt;0,'Liquiditätsplan-1.Jahr'!H40/'Liquiditätsplan-1.Jahr'!$C$40*'Liquiditätsplan-2.Jahr'!$C$40,0)</f>
        <v>0</v>
      </c>
      <c r="G162" s="1089">
        <f>IF('Liquiditätsplan-2.Jahr'!$C$40&gt;0,'Liquiditätsplan-1.Jahr'!I40/'Liquiditätsplan-1.Jahr'!$C$40*'Liquiditätsplan-2.Jahr'!$C$40,0)</f>
        <v>0</v>
      </c>
      <c r="H162" s="1089">
        <f>IF('Liquiditätsplan-2.Jahr'!$C$40&gt;0,'Liquiditätsplan-1.Jahr'!J40/'Liquiditätsplan-1.Jahr'!$C$40*'Liquiditätsplan-2.Jahr'!$C$40,0)</f>
        <v>0</v>
      </c>
      <c r="I162" s="1089">
        <f>IF('Liquiditätsplan-2.Jahr'!$C$40&gt;0,'Liquiditätsplan-1.Jahr'!K40/'Liquiditätsplan-1.Jahr'!$C$40*'Liquiditätsplan-2.Jahr'!$C$40,0)</f>
        <v>0</v>
      </c>
      <c r="J162" s="1089">
        <f>IF('Liquiditätsplan-2.Jahr'!$C$40&gt;0,'Liquiditätsplan-1.Jahr'!L40/'Liquiditätsplan-1.Jahr'!$C$40*'Liquiditätsplan-2.Jahr'!$C$40,0)</f>
        <v>0</v>
      </c>
      <c r="K162" s="1089">
        <f>IF('Liquiditätsplan-2.Jahr'!$C$40&gt;0,'Liquiditätsplan-1.Jahr'!M40/'Liquiditätsplan-1.Jahr'!$C$40*'Liquiditätsplan-2.Jahr'!$C$40,0)</f>
        <v>0</v>
      </c>
      <c r="L162" s="1089">
        <f>IF('Liquiditätsplan-2.Jahr'!$C$40&gt;0,'Liquiditätsplan-1.Jahr'!N40/'Liquiditätsplan-1.Jahr'!$C$40*'Liquiditätsplan-2.Jahr'!$C$40,0)</f>
        <v>0</v>
      </c>
      <c r="M162" s="1090">
        <f>IF('Liquiditätsplan-2.Jahr'!$C$40&gt;0,'Liquiditätsplan-1.Jahr'!O40/'Liquiditätsplan-1.Jahr'!$C$40*'Liquiditätsplan-2.Jahr'!$C$40,0)</f>
        <v>0</v>
      </c>
    </row>
    <row r="163" spans="1:13">
      <c r="A163" s="1088" t="s">
        <v>85</v>
      </c>
      <c r="B163" s="1089">
        <f>IF('Liquiditätsplan-2.Jahr'!$C$43&gt;0,'Liquiditätsplan-1.Jahr'!D43/'Liquiditätsplan-1.Jahr'!$C$43*'Liquiditätsplan-2.Jahr'!$C$43,0)</f>
        <v>0</v>
      </c>
      <c r="C163" s="1089">
        <f>IF('Liquiditätsplan-2.Jahr'!$C$43&gt;0,'Liquiditätsplan-1.Jahr'!E43/'Liquiditätsplan-1.Jahr'!$C$43*'Liquiditätsplan-2.Jahr'!$C$43,0)</f>
        <v>0</v>
      </c>
      <c r="D163" s="1089">
        <f>IF('Liquiditätsplan-2.Jahr'!$C$43&gt;0,'Liquiditätsplan-1.Jahr'!F43/'Liquiditätsplan-1.Jahr'!$C$43*'Liquiditätsplan-2.Jahr'!$C$43,0)</f>
        <v>0</v>
      </c>
      <c r="E163" s="1089">
        <f>IF('Liquiditätsplan-2.Jahr'!$C$43&gt;0,'Liquiditätsplan-1.Jahr'!G43/'Liquiditätsplan-1.Jahr'!$C$43*'Liquiditätsplan-2.Jahr'!$C$43,0)</f>
        <v>0</v>
      </c>
      <c r="F163" s="1089">
        <f>IF('Liquiditätsplan-2.Jahr'!$C$43&gt;0,'Liquiditätsplan-1.Jahr'!H43/'Liquiditätsplan-1.Jahr'!$C$43*'Liquiditätsplan-2.Jahr'!$C$43,0)</f>
        <v>0</v>
      </c>
      <c r="G163" s="1089">
        <f>IF('Liquiditätsplan-2.Jahr'!$C$43&gt;0,'Liquiditätsplan-1.Jahr'!I43/'Liquiditätsplan-1.Jahr'!$C$43*'Liquiditätsplan-2.Jahr'!$C$43,0)</f>
        <v>0</v>
      </c>
      <c r="H163" s="1089">
        <f>IF('Liquiditätsplan-2.Jahr'!$C$43&gt;0,'Liquiditätsplan-1.Jahr'!J43/'Liquiditätsplan-1.Jahr'!$C$43*'Liquiditätsplan-2.Jahr'!$C$43,0)</f>
        <v>0</v>
      </c>
      <c r="I163" s="1089">
        <f>IF('Liquiditätsplan-2.Jahr'!$C$43&gt;0,'Liquiditätsplan-1.Jahr'!K43/'Liquiditätsplan-1.Jahr'!$C$43*'Liquiditätsplan-2.Jahr'!$C$43,0)</f>
        <v>0</v>
      </c>
      <c r="J163" s="1089">
        <f>IF('Liquiditätsplan-2.Jahr'!$C$43&gt;0,'Liquiditätsplan-1.Jahr'!L43/'Liquiditätsplan-1.Jahr'!$C$43*'Liquiditätsplan-2.Jahr'!$C$43,0)</f>
        <v>0</v>
      </c>
      <c r="K163" s="1089">
        <f>IF('Liquiditätsplan-2.Jahr'!$C$43&gt;0,'Liquiditätsplan-1.Jahr'!M43/'Liquiditätsplan-1.Jahr'!$C$43*'Liquiditätsplan-2.Jahr'!$C$43,0)</f>
        <v>0</v>
      </c>
      <c r="L163" s="1089">
        <f>IF('Liquiditätsplan-2.Jahr'!$C$43&gt;0,'Liquiditätsplan-1.Jahr'!N43/'Liquiditätsplan-1.Jahr'!$C$43*'Liquiditätsplan-2.Jahr'!$C$43,0)</f>
        <v>0</v>
      </c>
      <c r="M163" s="1090">
        <f>IF('Liquiditätsplan-2.Jahr'!$C$43&gt;0,'Liquiditätsplan-1.Jahr'!O43/'Liquiditätsplan-1.Jahr'!$C$43*'Liquiditätsplan-2.Jahr'!$C$43,0)</f>
        <v>0</v>
      </c>
    </row>
    <row r="164" spans="1:13">
      <c r="A164" s="34"/>
      <c r="B164" s="1091"/>
      <c r="C164" s="35"/>
      <c r="D164" s="35"/>
      <c r="E164" s="35"/>
      <c r="F164" s="35"/>
      <c r="G164" s="35"/>
      <c r="H164" s="35"/>
      <c r="I164" s="35"/>
      <c r="J164" s="35"/>
      <c r="K164" s="35"/>
      <c r="L164" s="35"/>
      <c r="M164" s="37"/>
    </row>
    <row r="165" spans="1:13">
      <c r="A165" s="34"/>
      <c r="B165" s="1091"/>
      <c r="C165" s="35"/>
      <c r="D165" s="35"/>
      <c r="E165" s="35"/>
      <c r="F165" s="35"/>
      <c r="G165" s="35"/>
      <c r="H165" s="35"/>
      <c r="I165" s="35"/>
      <c r="J165" s="35"/>
      <c r="K165" s="35"/>
      <c r="L165" s="35"/>
      <c r="M165" s="37"/>
    </row>
    <row r="166" spans="1:13">
      <c r="A166" s="34"/>
      <c r="B166" s="1091" t="str">
        <f>IF('[1]Liquiditätsplan-2.Jahr'!C81&gt;0,'[1]Liquiditätsplan-1.Jahr'!D81/'[1]Liquiditätsplan-1.Jahr'!C81*'[1]Liquiditätsplan-2.Jahr'!C81,"")</f>
        <v/>
      </c>
      <c r="C166" s="35"/>
      <c r="D166" s="35"/>
      <c r="E166" s="35"/>
      <c r="F166" s="35"/>
      <c r="G166" s="35"/>
      <c r="H166" s="35"/>
      <c r="I166" s="35"/>
      <c r="J166" s="35"/>
      <c r="K166" s="35"/>
      <c r="L166" s="35"/>
      <c r="M166" s="37"/>
    </row>
    <row r="167" spans="1:13">
      <c r="A167" s="1092" t="s">
        <v>537</v>
      </c>
      <c r="B167" s="1091" t="str">
        <f>IF('[1]Liquiditätsplan-2.Jahr'!C82&gt;0,'[1]Liquiditätsplan-1.Jahr'!D82/'[1]Liquiditätsplan-1.Jahr'!C82*'[1]Liquiditätsplan-2.Jahr'!C82,"")</f>
        <v/>
      </c>
      <c r="C167" s="35"/>
      <c r="D167" s="35"/>
      <c r="E167" s="35"/>
      <c r="F167" s="35"/>
      <c r="G167" s="35"/>
      <c r="H167" s="35"/>
      <c r="I167" s="35"/>
      <c r="J167" s="35"/>
      <c r="K167" s="35"/>
      <c r="L167" s="35"/>
      <c r="M167" s="37"/>
    </row>
    <row r="168" spans="1:13">
      <c r="A168" s="1088"/>
      <c r="B168" s="1091">
        <v>1</v>
      </c>
      <c r="C168" s="35">
        <v>2</v>
      </c>
      <c r="D168" s="35">
        <v>3</v>
      </c>
      <c r="E168" s="35">
        <v>4</v>
      </c>
      <c r="F168" s="35">
        <v>5</v>
      </c>
      <c r="G168" s="35">
        <v>6</v>
      </c>
      <c r="H168" s="35">
        <v>7</v>
      </c>
      <c r="I168" s="35">
        <v>8</v>
      </c>
      <c r="J168" s="35">
        <v>9</v>
      </c>
      <c r="K168" s="35">
        <v>10</v>
      </c>
      <c r="L168" s="35">
        <v>11</v>
      </c>
      <c r="M168" s="37">
        <v>12</v>
      </c>
    </row>
    <row r="169" spans="1:13">
      <c r="A169" s="1088" t="s">
        <v>62</v>
      </c>
      <c r="B169" s="1089">
        <f>IF('Liquiditätsplan-3.Jahr'!$C$14&gt;0,'Liquiditätsplan-2.Jahr'!D14/'Liquiditätsplan-2.Jahr'!$C$14*'Liquiditätsplan-3.Jahr'!$C$14,0)</f>
        <v>0</v>
      </c>
      <c r="C169" s="1089">
        <f>IF('Liquiditätsplan-3.Jahr'!$C$14&gt;0,'Liquiditätsplan-2.Jahr'!E14/'Liquiditätsplan-2.Jahr'!$C$14*'Liquiditätsplan-3.Jahr'!$C$14,0)</f>
        <v>0</v>
      </c>
      <c r="D169" s="1089">
        <f>IF('Liquiditätsplan-3.Jahr'!$C$14&gt;0,'Liquiditätsplan-2.Jahr'!F14/'Liquiditätsplan-2.Jahr'!$C$14*'Liquiditätsplan-3.Jahr'!$C$14,0)</f>
        <v>0</v>
      </c>
      <c r="E169" s="1089">
        <f>IF('Liquiditätsplan-3.Jahr'!$C$14&gt;0,'Liquiditätsplan-2.Jahr'!G14/'Liquiditätsplan-2.Jahr'!$C$14*'Liquiditätsplan-3.Jahr'!$C$14,0)</f>
        <v>0</v>
      </c>
      <c r="F169" s="1089">
        <f>IF('Liquiditätsplan-3.Jahr'!$C$14&gt;0,'Liquiditätsplan-2.Jahr'!H14/'Liquiditätsplan-2.Jahr'!$C$14*'Liquiditätsplan-3.Jahr'!$C$14,0)</f>
        <v>0</v>
      </c>
      <c r="G169" s="1089">
        <f>IF('Liquiditätsplan-3.Jahr'!$C$14&gt;0,'Liquiditätsplan-2.Jahr'!I14/'Liquiditätsplan-2.Jahr'!$C$14*'Liquiditätsplan-3.Jahr'!$C$14,0)</f>
        <v>0</v>
      </c>
      <c r="H169" s="1089">
        <f>IF('Liquiditätsplan-3.Jahr'!$C$14&gt;0,'Liquiditätsplan-2.Jahr'!J14/'Liquiditätsplan-2.Jahr'!$C$14*'Liquiditätsplan-3.Jahr'!$C$14,0)</f>
        <v>0</v>
      </c>
      <c r="I169" s="1089">
        <f>IF('Liquiditätsplan-3.Jahr'!$C$14&gt;0,'Liquiditätsplan-2.Jahr'!K14/'Liquiditätsplan-2.Jahr'!$C$14*'Liquiditätsplan-3.Jahr'!$C$14,0)</f>
        <v>0</v>
      </c>
      <c r="J169" s="1089">
        <f>IF('Liquiditätsplan-3.Jahr'!$C$14&gt;0,'Liquiditätsplan-2.Jahr'!L14/'Liquiditätsplan-2.Jahr'!$C$14*'Liquiditätsplan-3.Jahr'!$C$14,0)</f>
        <v>0</v>
      </c>
      <c r="K169" s="1089">
        <f>IF('Liquiditätsplan-3.Jahr'!$C$14&gt;0,'Liquiditätsplan-2.Jahr'!M14/'Liquiditätsplan-2.Jahr'!$C$14*'Liquiditätsplan-3.Jahr'!$C$14,0)</f>
        <v>0</v>
      </c>
      <c r="L169" s="1089">
        <f>IF('Liquiditätsplan-3.Jahr'!$C$14&gt;0,'Liquiditätsplan-2.Jahr'!N14/'Liquiditätsplan-2.Jahr'!$C$14*'Liquiditätsplan-3.Jahr'!$C$14,0)</f>
        <v>0</v>
      </c>
      <c r="M169" s="1090">
        <f>IF('Liquiditätsplan-3.Jahr'!$C$14&gt;0,'Liquiditätsplan-2.Jahr'!O14/'Liquiditätsplan-2.Jahr'!$C$14*'Liquiditätsplan-3.Jahr'!$C$14,0)</f>
        <v>0</v>
      </c>
    </row>
    <row r="170" spans="1:13">
      <c r="A170" s="1088" t="s">
        <v>77</v>
      </c>
      <c r="B170" s="1089">
        <f>IF('Liquiditätsplan-3.Jahr'!$C$27&gt;0,'Liquiditätsplan-2.Jahr'!D27/'Liquiditätsplan-2.Jahr'!$C$27*'Liquiditätsplan-3.Jahr'!$C$27,0)</f>
        <v>0</v>
      </c>
      <c r="C170" s="1089">
        <f>IF('Liquiditätsplan-3.Jahr'!$C$27&gt;0,'Liquiditätsplan-2.Jahr'!E27/'Liquiditätsplan-2.Jahr'!$C$27*'Liquiditätsplan-3.Jahr'!$C$27,0)</f>
        <v>0</v>
      </c>
      <c r="D170" s="1089">
        <f>IF('Liquiditätsplan-3.Jahr'!$C$27&gt;0,'Liquiditätsplan-2.Jahr'!F27/'Liquiditätsplan-2.Jahr'!$C$27*'Liquiditätsplan-3.Jahr'!$C$27,0)</f>
        <v>0</v>
      </c>
      <c r="E170" s="1089">
        <f>IF('Liquiditätsplan-3.Jahr'!$C$27&gt;0,'Liquiditätsplan-2.Jahr'!G27/'Liquiditätsplan-2.Jahr'!$C$27*'Liquiditätsplan-3.Jahr'!$C$27,0)</f>
        <v>0</v>
      </c>
      <c r="F170" s="1089">
        <f>IF('Liquiditätsplan-3.Jahr'!$C$27&gt;0,'Liquiditätsplan-2.Jahr'!H27/'Liquiditätsplan-2.Jahr'!$C$27*'Liquiditätsplan-3.Jahr'!$C$27,0)</f>
        <v>0</v>
      </c>
      <c r="G170" s="1089">
        <f>IF('Liquiditätsplan-3.Jahr'!$C$27&gt;0,'Liquiditätsplan-2.Jahr'!I27/'Liquiditätsplan-2.Jahr'!$C$27*'Liquiditätsplan-3.Jahr'!$C$27,0)</f>
        <v>0</v>
      </c>
      <c r="H170" s="1089">
        <f>IF('Liquiditätsplan-3.Jahr'!$C$27&gt;0,'Liquiditätsplan-2.Jahr'!J27/'Liquiditätsplan-2.Jahr'!$C$27*'Liquiditätsplan-3.Jahr'!$C$27,0)</f>
        <v>0</v>
      </c>
      <c r="I170" s="1089">
        <f>IF('Liquiditätsplan-3.Jahr'!$C$27&gt;0,'Liquiditätsplan-2.Jahr'!K27/'Liquiditätsplan-2.Jahr'!$C$27*'Liquiditätsplan-3.Jahr'!$C$27,0)</f>
        <v>0</v>
      </c>
      <c r="J170" s="1089">
        <f>IF('Liquiditätsplan-3.Jahr'!$C$27&gt;0,'Liquiditätsplan-2.Jahr'!L27/'Liquiditätsplan-2.Jahr'!$C$27*'Liquiditätsplan-3.Jahr'!$C$27,0)</f>
        <v>0</v>
      </c>
      <c r="K170" s="1089">
        <f>IF('Liquiditätsplan-3.Jahr'!$C$27&gt;0,'Liquiditätsplan-2.Jahr'!M27/'Liquiditätsplan-2.Jahr'!$C$27*'Liquiditätsplan-3.Jahr'!$C$27,0)</f>
        <v>0</v>
      </c>
      <c r="L170" s="1089">
        <f>IF('Liquiditätsplan-3.Jahr'!$C$27&gt;0,'Liquiditätsplan-2.Jahr'!N27/'Liquiditätsplan-2.Jahr'!$C$27*'Liquiditätsplan-3.Jahr'!$C$27,0)</f>
        <v>0</v>
      </c>
      <c r="M170" s="1090">
        <f>IF('Liquiditätsplan-3.Jahr'!$C$27&gt;0,'Liquiditätsplan-2.Jahr'!O27/'Liquiditätsplan-2.Jahr'!$C$27*'Liquiditätsplan-3.Jahr'!$C$27,0)</f>
        <v>0</v>
      </c>
    </row>
    <row r="171" spans="1:13">
      <c r="A171" s="1088" t="s">
        <v>41</v>
      </c>
      <c r="B171" s="1089">
        <f>IF('Liquiditätsplan-3.Jahr'!$C$28&gt;0,'Liquiditätsplan-2.Jahr'!D28/'Liquiditätsplan-2.Jahr'!$C$28*'Liquiditätsplan-3.Jahr'!$C$28,0)</f>
        <v>0</v>
      </c>
      <c r="C171" s="1089">
        <f>IF('Liquiditätsplan-3.Jahr'!$C$28&gt;0,'Liquiditätsplan-2.Jahr'!E28/'Liquiditätsplan-2.Jahr'!$C$28*'Liquiditätsplan-3.Jahr'!$C$28,0)</f>
        <v>0</v>
      </c>
      <c r="D171" s="1089">
        <f>IF('Liquiditätsplan-3.Jahr'!$C$28&gt;0,'Liquiditätsplan-2.Jahr'!F28/'Liquiditätsplan-2.Jahr'!$C$28*'Liquiditätsplan-3.Jahr'!$C$28,0)</f>
        <v>0</v>
      </c>
      <c r="E171" s="1089">
        <f>IF('Liquiditätsplan-3.Jahr'!$C$28&gt;0,'Liquiditätsplan-2.Jahr'!G28/'Liquiditätsplan-2.Jahr'!$C$28*'Liquiditätsplan-3.Jahr'!$C$28,0)</f>
        <v>0</v>
      </c>
      <c r="F171" s="1089">
        <f>IF('Liquiditätsplan-3.Jahr'!$C$28&gt;0,'Liquiditätsplan-2.Jahr'!H28/'Liquiditätsplan-2.Jahr'!$C$28*'Liquiditätsplan-3.Jahr'!$C$28,0)</f>
        <v>0</v>
      </c>
      <c r="G171" s="1089">
        <f>IF('Liquiditätsplan-3.Jahr'!$C$28&gt;0,'Liquiditätsplan-2.Jahr'!I28/'Liquiditätsplan-2.Jahr'!$C$28*'Liquiditätsplan-3.Jahr'!$C$28,0)</f>
        <v>0</v>
      </c>
      <c r="H171" s="1089">
        <f>IF('Liquiditätsplan-3.Jahr'!$C$28&gt;0,'Liquiditätsplan-2.Jahr'!J28/'Liquiditätsplan-2.Jahr'!$C$28*'Liquiditätsplan-3.Jahr'!$C$28,0)</f>
        <v>0</v>
      </c>
      <c r="I171" s="1089">
        <f>IF('Liquiditätsplan-3.Jahr'!$C$28&gt;0,'Liquiditätsplan-2.Jahr'!K28/'Liquiditätsplan-2.Jahr'!$C$28*'Liquiditätsplan-3.Jahr'!$C$28,0)</f>
        <v>0</v>
      </c>
      <c r="J171" s="1089">
        <f>IF('Liquiditätsplan-3.Jahr'!$C$28&gt;0,'Liquiditätsplan-2.Jahr'!L28/'Liquiditätsplan-2.Jahr'!$C$28*'Liquiditätsplan-3.Jahr'!$C$28,0)</f>
        <v>0</v>
      </c>
      <c r="K171" s="1089">
        <f>IF('Liquiditätsplan-3.Jahr'!$C$28&gt;0,'Liquiditätsplan-2.Jahr'!M28/'Liquiditätsplan-2.Jahr'!$C$28*'Liquiditätsplan-3.Jahr'!$C$28,0)</f>
        <v>0</v>
      </c>
      <c r="L171" s="1089">
        <f>IF('Liquiditätsplan-3.Jahr'!$C$28&gt;0,'Liquiditätsplan-2.Jahr'!N28/'Liquiditätsplan-2.Jahr'!$C$28*'Liquiditätsplan-3.Jahr'!$C$28,0)</f>
        <v>0</v>
      </c>
      <c r="M171" s="1090">
        <f>IF('Liquiditätsplan-3.Jahr'!$C$28&gt;0,'Liquiditätsplan-2.Jahr'!O28/'Liquiditätsplan-2.Jahr'!$C$28*'Liquiditätsplan-3.Jahr'!$C$28,0)</f>
        <v>0</v>
      </c>
    </row>
    <row r="172" spans="1:13">
      <c r="A172" s="1088" t="s">
        <v>38</v>
      </c>
      <c r="B172" s="1089">
        <f>IF('Liquiditätsplan-3.Jahr'!$C$29&gt;0,'Liquiditätsplan-2.Jahr'!D29/'Liquiditätsplan-2.Jahr'!$C$29*'Liquiditätsplan-3.Jahr'!$C$29,0)</f>
        <v>0</v>
      </c>
      <c r="C172" s="1089">
        <f>IF('Liquiditätsplan-3.Jahr'!$C$29&gt;0,'Liquiditätsplan-2.Jahr'!E29/'Liquiditätsplan-2.Jahr'!$C$29*'Liquiditätsplan-3.Jahr'!$C$29,0)</f>
        <v>0</v>
      </c>
      <c r="D172" s="1089">
        <f>IF('Liquiditätsplan-3.Jahr'!$C$29&gt;0,'Liquiditätsplan-2.Jahr'!F29/'Liquiditätsplan-2.Jahr'!$C$29*'Liquiditätsplan-3.Jahr'!$C$29,0)</f>
        <v>0</v>
      </c>
      <c r="E172" s="1089">
        <f>IF('Liquiditätsplan-3.Jahr'!$C$29&gt;0,'Liquiditätsplan-2.Jahr'!G29/'Liquiditätsplan-2.Jahr'!$C$29*'Liquiditätsplan-3.Jahr'!$C$29,0)</f>
        <v>0</v>
      </c>
      <c r="F172" s="1089">
        <f>IF('Liquiditätsplan-3.Jahr'!$C$29&gt;0,'Liquiditätsplan-2.Jahr'!H29/'Liquiditätsplan-2.Jahr'!$C$29*'Liquiditätsplan-3.Jahr'!$C$29,0)</f>
        <v>0</v>
      </c>
      <c r="G172" s="1089">
        <f>IF('Liquiditätsplan-3.Jahr'!$C$29&gt;0,'Liquiditätsplan-2.Jahr'!I29/'Liquiditätsplan-2.Jahr'!$C$29*'Liquiditätsplan-3.Jahr'!$C$29,0)</f>
        <v>0</v>
      </c>
      <c r="H172" s="1089">
        <f>IF('Liquiditätsplan-3.Jahr'!$C$29&gt;0,'Liquiditätsplan-2.Jahr'!J29/'Liquiditätsplan-2.Jahr'!$C$29*'Liquiditätsplan-3.Jahr'!$C$29,0)</f>
        <v>0</v>
      </c>
      <c r="I172" s="1089">
        <f>IF('Liquiditätsplan-3.Jahr'!$C$29&gt;0,'Liquiditätsplan-2.Jahr'!K29/'Liquiditätsplan-2.Jahr'!$C$29*'Liquiditätsplan-3.Jahr'!$C$29,0)</f>
        <v>0</v>
      </c>
      <c r="J172" s="1089">
        <f>IF('Liquiditätsplan-3.Jahr'!$C$29&gt;0,'Liquiditätsplan-2.Jahr'!L29/'Liquiditätsplan-2.Jahr'!$C$29*'Liquiditätsplan-3.Jahr'!$C$29,0)</f>
        <v>0</v>
      </c>
      <c r="K172" s="1089">
        <f>IF('Liquiditätsplan-3.Jahr'!$C$29&gt;0,'Liquiditätsplan-2.Jahr'!M29/'Liquiditätsplan-2.Jahr'!$C$29*'Liquiditätsplan-3.Jahr'!$C$29,0)</f>
        <v>0</v>
      </c>
      <c r="L172" s="1089">
        <f>IF('Liquiditätsplan-3.Jahr'!$C$29&gt;0,'Liquiditätsplan-2.Jahr'!N29/'Liquiditätsplan-2.Jahr'!$C$29*'Liquiditätsplan-3.Jahr'!$C$29,0)</f>
        <v>0</v>
      </c>
      <c r="M172" s="1090">
        <f>IF('Liquiditätsplan-3.Jahr'!$C$29&gt;0,'Liquiditätsplan-2.Jahr'!O29/'Liquiditätsplan-2.Jahr'!$C$29*'Liquiditätsplan-3.Jahr'!$C$29,0)</f>
        <v>0</v>
      </c>
    </row>
    <row r="173" spans="1:13">
      <c r="A173" s="1088" t="s">
        <v>400</v>
      </c>
      <c r="B173" s="1089">
        <f>IF('Liquiditätsplan-3.Jahr'!$C$30&gt;0,'Liquiditätsplan-2.Jahr'!D30/'Liquiditätsplan-2.Jahr'!$C$30*'Liquiditätsplan-3.Jahr'!$C$30,0)</f>
        <v>0</v>
      </c>
      <c r="C173" s="1089">
        <f>IF('Liquiditätsplan-3.Jahr'!$C$30&gt;0,'Liquiditätsplan-2.Jahr'!E30/'Liquiditätsplan-2.Jahr'!$C$30*'Liquiditätsplan-3.Jahr'!$C$30,0)</f>
        <v>0</v>
      </c>
      <c r="D173" s="1089">
        <f>IF('Liquiditätsplan-3.Jahr'!$C$30&gt;0,'Liquiditätsplan-2.Jahr'!F30/'Liquiditätsplan-2.Jahr'!$C$30*'Liquiditätsplan-3.Jahr'!$C$30,0)</f>
        <v>0</v>
      </c>
      <c r="E173" s="1089">
        <f>IF('Liquiditätsplan-3.Jahr'!$C$30&gt;0,'Liquiditätsplan-2.Jahr'!G30/'Liquiditätsplan-2.Jahr'!$C$30*'Liquiditätsplan-3.Jahr'!$C$30,0)</f>
        <v>0</v>
      </c>
      <c r="F173" s="1089">
        <f>IF('Liquiditätsplan-3.Jahr'!$C$30&gt;0,'Liquiditätsplan-2.Jahr'!H30/'Liquiditätsplan-2.Jahr'!$C$30*'Liquiditätsplan-3.Jahr'!$C$30,0)</f>
        <v>0</v>
      </c>
      <c r="G173" s="1089">
        <f>IF('Liquiditätsplan-3.Jahr'!$C$30&gt;0,'Liquiditätsplan-2.Jahr'!I30/'Liquiditätsplan-2.Jahr'!$C$30*'Liquiditätsplan-3.Jahr'!$C$30,0)</f>
        <v>0</v>
      </c>
      <c r="H173" s="1089">
        <f>IF('Liquiditätsplan-3.Jahr'!$C$30&gt;0,'Liquiditätsplan-2.Jahr'!J30/'Liquiditätsplan-2.Jahr'!$C$30*'Liquiditätsplan-3.Jahr'!$C$30,0)</f>
        <v>0</v>
      </c>
      <c r="I173" s="1089">
        <f>IF('Liquiditätsplan-3.Jahr'!$C$30&gt;0,'Liquiditätsplan-2.Jahr'!K30/'Liquiditätsplan-2.Jahr'!$C$30*'Liquiditätsplan-3.Jahr'!$C$30,0)</f>
        <v>0</v>
      </c>
      <c r="J173" s="1089">
        <f>IF('Liquiditätsplan-3.Jahr'!$C$30&gt;0,'Liquiditätsplan-2.Jahr'!L30/'Liquiditätsplan-2.Jahr'!$C$30*'Liquiditätsplan-3.Jahr'!$C$30,0)</f>
        <v>0</v>
      </c>
      <c r="K173" s="1089">
        <f>IF('Liquiditätsplan-3.Jahr'!$C$30&gt;0,'Liquiditätsplan-2.Jahr'!M30/'Liquiditätsplan-2.Jahr'!$C$30*'Liquiditätsplan-3.Jahr'!$C$30,0)</f>
        <v>0</v>
      </c>
      <c r="L173" s="1089">
        <f>IF('Liquiditätsplan-3.Jahr'!$C$30&gt;0,'Liquiditätsplan-2.Jahr'!N30/'Liquiditätsplan-2.Jahr'!$C$30*'Liquiditätsplan-3.Jahr'!$C$30,0)</f>
        <v>0</v>
      </c>
      <c r="M173" s="1090">
        <f>IF('Liquiditätsplan-3.Jahr'!$C$30&gt;0,'Liquiditätsplan-2.Jahr'!O30/'Liquiditätsplan-2.Jahr'!$C$30*'Liquiditätsplan-3.Jahr'!$C$30,0)</f>
        <v>0</v>
      </c>
    </row>
    <row r="174" spans="1:13">
      <c r="A174" s="1088" t="s">
        <v>413</v>
      </c>
      <c r="B174" s="1089">
        <f>IF('Liquiditätsplan-3.Jahr'!$C$31&gt;0,'Liquiditätsplan-2.Jahr'!D31/'Liquiditätsplan-2.Jahr'!$C$31*'Liquiditätsplan-3.Jahr'!$C$31,0)</f>
        <v>0</v>
      </c>
      <c r="C174" s="1089">
        <f>IF('Liquiditätsplan-3.Jahr'!$C$31&gt;0,'Liquiditätsplan-2.Jahr'!E31/'Liquiditätsplan-2.Jahr'!$C$31*'Liquiditätsplan-3.Jahr'!$C$31,0)</f>
        <v>0</v>
      </c>
      <c r="D174" s="1089">
        <f>IF('Liquiditätsplan-3.Jahr'!$C$31&gt;0,'Liquiditätsplan-2.Jahr'!F31/'Liquiditätsplan-2.Jahr'!$C$31*'Liquiditätsplan-3.Jahr'!$C$31,0)</f>
        <v>0</v>
      </c>
      <c r="E174" s="1089">
        <f>IF('Liquiditätsplan-3.Jahr'!$C$31&gt;0,'Liquiditätsplan-2.Jahr'!G31/'Liquiditätsplan-2.Jahr'!$C$31*'Liquiditätsplan-3.Jahr'!$C$31,0)</f>
        <v>0</v>
      </c>
      <c r="F174" s="1089">
        <f>IF('Liquiditätsplan-3.Jahr'!$C$31&gt;0,'Liquiditätsplan-2.Jahr'!H31/'Liquiditätsplan-2.Jahr'!$C$31*'Liquiditätsplan-3.Jahr'!$C$31,0)</f>
        <v>0</v>
      </c>
      <c r="G174" s="1089">
        <f>IF('Liquiditätsplan-3.Jahr'!$C$31&gt;0,'Liquiditätsplan-2.Jahr'!I31/'Liquiditätsplan-2.Jahr'!$C$31*'Liquiditätsplan-3.Jahr'!$C$31,0)</f>
        <v>0</v>
      </c>
      <c r="H174" s="1089">
        <f>IF('Liquiditätsplan-3.Jahr'!$C$31&gt;0,'Liquiditätsplan-2.Jahr'!J31/'Liquiditätsplan-2.Jahr'!$C$31*'Liquiditätsplan-3.Jahr'!$C$31,0)</f>
        <v>0</v>
      </c>
      <c r="I174" s="1089">
        <f>IF('Liquiditätsplan-3.Jahr'!$C$31&gt;0,'Liquiditätsplan-2.Jahr'!K31/'Liquiditätsplan-2.Jahr'!$C$31*'Liquiditätsplan-3.Jahr'!$C$31,0)</f>
        <v>0</v>
      </c>
      <c r="J174" s="1089">
        <f>IF('Liquiditätsplan-3.Jahr'!$C$31&gt;0,'Liquiditätsplan-2.Jahr'!L31/'Liquiditätsplan-2.Jahr'!$C$31*'Liquiditätsplan-3.Jahr'!$C$31,0)</f>
        <v>0</v>
      </c>
      <c r="K174" s="1089">
        <f>IF('Liquiditätsplan-3.Jahr'!$C$31&gt;0,'Liquiditätsplan-2.Jahr'!M31/'Liquiditätsplan-2.Jahr'!$C$31*'Liquiditätsplan-3.Jahr'!$C$31,0)</f>
        <v>0</v>
      </c>
      <c r="L174" s="1089">
        <f>IF('Liquiditätsplan-3.Jahr'!$C$31&gt;0,'Liquiditätsplan-2.Jahr'!N31/'Liquiditätsplan-2.Jahr'!$C$31*'Liquiditätsplan-3.Jahr'!$C$31,0)</f>
        <v>0</v>
      </c>
      <c r="M174" s="1090">
        <f>IF('Liquiditätsplan-3.Jahr'!$C$31&gt;0,'Liquiditätsplan-2.Jahr'!O31/'Liquiditätsplan-2.Jahr'!$C$31*'Liquiditätsplan-3.Jahr'!$C$31,0)</f>
        <v>0</v>
      </c>
    </row>
    <row r="175" spans="1:13">
      <c r="A175" s="1088" t="s">
        <v>407</v>
      </c>
      <c r="B175" s="1089">
        <f>IF('Liquiditätsplan-3.Jahr'!$C$32&gt;0,'Liquiditätsplan-2.Jahr'!D32/'Liquiditätsplan-2.Jahr'!$C$32*'Liquiditätsplan-3.Jahr'!$C$32,0)</f>
        <v>0</v>
      </c>
      <c r="C175" s="1089">
        <f>IF('Liquiditätsplan-3.Jahr'!$C$32&gt;0,'Liquiditätsplan-2.Jahr'!E32/'Liquiditätsplan-2.Jahr'!$C$32*'Liquiditätsplan-3.Jahr'!$C$32,0)</f>
        <v>0</v>
      </c>
      <c r="D175" s="1089">
        <f>IF('Liquiditätsplan-3.Jahr'!$C$32&gt;0,'Liquiditätsplan-2.Jahr'!F32/'Liquiditätsplan-2.Jahr'!$C$32*'Liquiditätsplan-3.Jahr'!$C$32,0)</f>
        <v>0</v>
      </c>
      <c r="E175" s="1089">
        <f>IF('Liquiditätsplan-3.Jahr'!$C$32&gt;0,'Liquiditätsplan-2.Jahr'!G32/'Liquiditätsplan-2.Jahr'!$C$32*'Liquiditätsplan-3.Jahr'!$C$32,0)</f>
        <v>0</v>
      </c>
      <c r="F175" s="1089">
        <f>IF('Liquiditätsplan-3.Jahr'!$C$32&gt;0,'Liquiditätsplan-2.Jahr'!H32/'Liquiditätsplan-2.Jahr'!$C$32*'Liquiditätsplan-3.Jahr'!$C$32,0)</f>
        <v>0</v>
      </c>
      <c r="G175" s="1089">
        <f>IF('Liquiditätsplan-3.Jahr'!$C$32&gt;0,'Liquiditätsplan-2.Jahr'!I32/'Liquiditätsplan-2.Jahr'!$C$32*'Liquiditätsplan-3.Jahr'!$C$32,0)</f>
        <v>0</v>
      </c>
      <c r="H175" s="1089">
        <f>IF('Liquiditätsplan-3.Jahr'!$C$32&gt;0,'Liquiditätsplan-2.Jahr'!J32/'Liquiditätsplan-2.Jahr'!$C$32*'Liquiditätsplan-3.Jahr'!$C$32,0)</f>
        <v>0</v>
      </c>
      <c r="I175" s="1089">
        <f>IF('Liquiditätsplan-3.Jahr'!$C$32&gt;0,'Liquiditätsplan-2.Jahr'!K32/'Liquiditätsplan-2.Jahr'!$C$32*'Liquiditätsplan-3.Jahr'!$C$32,0)</f>
        <v>0</v>
      </c>
      <c r="J175" s="1089">
        <f>IF('Liquiditätsplan-3.Jahr'!$C$32&gt;0,'Liquiditätsplan-2.Jahr'!L32/'Liquiditätsplan-2.Jahr'!$C$32*'Liquiditätsplan-3.Jahr'!$C$32,0)</f>
        <v>0</v>
      </c>
      <c r="K175" s="1089">
        <f>IF('Liquiditätsplan-3.Jahr'!$C$32&gt;0,'Liquiditätsplan-2.Jahr'!M32/'Liquiditätsplan-2.Jahr'!$C$32*'Liquiditätsplan-3.Jahr'!$C$32,0)</f>
        <v>0</v>
      </c>
      <c r="L175" s="1089">
        <f>IF('Liquiditätsplan-3.Jahr'!$C$32&gt;0,'Liquiditätsplan-2.Jahr'!N32/'Liquiditätsplan-2.Jahr'!$C$32*'Liquiditätsplan-3.Jahr'!$C$32,0)</f>
        <v>0</v>
      </c>
      <c r="M175" s="1090">
        <f>IF('Liquiditätsplan-3.Jahr'!$C$32&gt;0,'Liquiditätsplan-2.Jahr'!O32/'Liquiditätsplan-2.Jahr'!$C$32*'Liquiditätsplan-3.Jahr'!$C$32,0)</f>
        <v>0</v>
      </c>
    </row>
    <row r="176" spans="1:13">
      <c r="A176" s="1088" t="s">
        <v>408</v>
      </c>
      <c r="B176" s="1089">
        <f>IF('Liquiditätsplan-3.Jahr'!$C$33&gt;0,'Liquiditätsplan-2.Jahr'!D33/'Liquiditätsplan-2.Jahr'!$C$33*'Liquiditätsplan-3.Jahr'!$C$33,0)</f>
        <v>0</v>
      </c>
      <c r="C176" s="1089">
        <f>IF('Liquiditätsplan-3.Jahr'!$C$33&gt;0,'Liquiditätsplan-2.Jahr'!E33/'Liquiditätsplan-2.Jahr'!$C$33*'Liquiditätsplan-3.Jahr'!$C$33,0)</f>
        <v>0</v>
      </c>
      <c r="D176" s="1089">
        <f>IF('Liquiditätsplan-3.Jahr'!$C$33&gt;0,'Liquiditätsplan-2.Jahr'!F33/'Liquiditätsplan-2.Jahr'!$C$33*'Liquiditätsplan-3.Jahr'!$C$33,0)</f>
        <v>0</v>
      </c>
      <c r="E176" s="1089">
        <f>IF('Liquiditätsplan-3.Jahr'!$C$33&gt;0,'Liquiditätsplan-2.Jahr'!G33/'Liquiditätsplan-2.Jahr'!$C$33*'Liquiditätsplan-3.Jahr'!$C$33,0)</f>
        <v>0</v>
      </c>
      <c r="F176" s="1089">
        <f>IF('Liquiditätsplan-3.Jahr'!$C$33&gt;0,'Liquiditätsplan-2.Jahr'!H33/'Liquiditätsplan-2.Jahr'!$C$33*'Liquiditätsplan-3.Jahr'!$C$33,0)</f>
        <v>0</v>
      </c>
      <c r="G176" s="1089">
        <f>IF('Liquiditätsplan-3.Jahr'!$C$33&gt;0,'Liquiditätsplan-2.Jahr'!I33/'Liquiditätsplan-2.Jahr'!$C$33*'Liquiditätsplan-3.Jahr'!$C$33,0)</f>
        <v>0</v>
      </c>
      <c r="H176" s="1089">
        <f>IF('Liquiditätsplan-3.Jahr'!$C$33&gt;0,'Liquiditätsplan-2.Jahr'!J33/'Liquiditätsplan-2.Jahr'!$C$33*'Liquiditätsplan-3.Jahr'!$C$33,0)</f>
        <v>0</v>
      </c>
      <c r="I176" s="1089">
        <f>IF('Liquiditätsplan-3.Jahr'!$C$33&gt;0,'Liquiditätsplan-2.Jahr'!K33/'Liquiditätsplan-2.Jahr'!$C$33*'Liquiditätsplan-3.Jahr'!$C$33,0)</f>
        <v>0</v>
      </c>
      <c r="J176" s="1089">
        <f>IF('Liquiditätsplan-3.Jahr'!$C$33&gt;0,'Liquiditätsplan-2.Jahr'!L33/'Liquiditätsplan-2.Jahr'!$C$33*'Liquiditätsplan-3.Jahr'!$C$33,0)</f>
        <v>0</v>
      </c>
      <c r="K176" s="1089">
        <f>IF('Liquiditätsplan-3.Jahr'!$C$33&gt;0,'Liquiditätsplan-2.Jahr'!M33/'Liquiditätsplan-2.Jahr'!$C$33*'Liquiditätsplan-3.Jahr'!$C$33,0)</f>
        <v>0</v>
      </c>
      <c r="L176" s="1089">
        <f>IF('Liquiditätsplan-3.Jahr'!$C$33&gt;0,'Liquiditätsplan-2.Jahr'!N33/'Liquiditätsplan-2.Jahr'!$C$33*'Liquiditätsplan-3.Jahr'!$C$33,0)</f>
        <v>0</v>
      </c>
      <c r="M176" s="1090">
        <f>IF('Liquiditätsplan-3.Jahr'!$C$33&gt;0,'Liquiditätsplan-2.Jahr'!O33/'Liquiditätsplan-2.Jahr'!$C$33*'Liquiditätsplan-3.Jahr'!$C$33,0)</f>
        <v>0</v>
      </c>
    </row>
    <row r="177" spans="1:13">
      <c r="A177" s="1088" t="s">
        <v>402</v>
      </c>
      <c r="B177" s="1089">
        <f>IF('Liquiditätsplan-3.Jahr'!$C$34&gt;0,'Liquiditätsplan-2.Jahr'!D34/'Liquiditätsplan-2.Jahr'!$C$34*'Liquiditätsplan-3.Jahr'!$C$34,0)</f>
        <v>0</v>
      </c>
      <c r="C177" s="1089">
        <f>IF('Liquiditätsplan-3.Jahr'!$C$34&gt;0,'Liquiditätsplan-2.Jahr'!E34/'Liquiditätsplan-2.Jahr'!$C$34*'Liquiditätsplan-3.Jahr'!$C$34,0)</f>
        <v>0</v>
      </c>
      <c r="D177" s="1089">
        <f>IF('Liquiditätsplan-3.Jahr'!$C$34&gt;0,'Liquiditätsplan-2.Jahr'!F34/'Liquiditätsplan-2.Jahr'!$C$34*'Liquiditätsplan-3.Jahr'!$C$34,0)</f>
        <v>0</v>
      </c>
      <c r="E177" s="1089">
        <f>IF('Liquiditätsplan-3.Jahr'!$C$34&gt;0,'Liquiditätsplan-2.Jahr'!G34/'Liquiditätsplan-2.Jahr'!$C$34*'Liquiditätsplan-3.Jahr'!$C$34,0)</f>
        <v>0</v>
      </c>
      <c r="F177" s="1089">
        <f>IF('Liquiditätsplan-3.Jahr'!$C$34&gt;0,'Liquiditätsplan-2.Jahr'!H34/'Liquiditätsplan-2.Jahr'!$C$34*'Liquiditätsplan-3.Jahr'!$C$34,0)</f>
        <v>0</v>
      </c>
      <c r="G177" s="1089">
        <f>IF('Liquiditätsplan-3.Jahr'!$C$34&gt;0,'Liquiditätsplan-2.Jahr'!I34/'Liquiditätsplan-2.Jahr'!$C$34*'Liquiditätsplan-3.Jahr'!$C$34,0)</f>
        <v>0</v>
      </c>
      <c r="H177" s="1089">
        <f>IF('Liquiditätsplan-3.Jahr'!$C$34&gt;0,'Liquiditätsplan-2.Jahr'!J34/'Liquiditätsplan-2.Jahr'!$C$34*'Liquiditätsplan-3.Jahr'!$C$34,0)</f>
        <v>0</v>
      </c>
      <c r="I177" s="1089">
        <f>IF('Liquiditätsplan-3.Jahr'!$C$34&gt;0,'Liquiditätsplan-2.Jahr'!K34/'Liquiditätsplan-2.Jahr'!$C$34*'Liquiditätsplan-3.Jahr'!$C$34,0)</f>
        <v>0</v>
      </c>
      <c r="J177" s="1089">
        <f>IF('Liquiditätsplan-3.Jahr'!$C$34&gt;0,'Liquiditätsplan-2.Jahr'!L34/'Liquiditätsplan-2.Jahr'!$C$34*'Liquiditätsplan-3.Jahr'!$C$34,0)</f>
        <v>0</v>
      </c>
      <c r="K177" s="1089">
        <f>IF('Liquiditätsplan-3.Jahr'!$C$34&gt;0,'Liquiditätsplan-2.Jahr'!M34/'Liquiditätsplan-2.Jahr'!$C$34*'Liquiditätsplan-3.Jahr'!$C$34,0)</f>
        <v>0</v>
      </c>
      <c r="L177" s="1089">
        <f>IF('Liquiditätsplan-3.Jahr'!$C$34&gt;0,'Liquiditätsplan-2.Jahr'!N34/'Liquiditätsplan-2.Jahr'!$C$34*'Liquiditätsplan-3.Jahr'!$C$34,0)</f>
        <v>0</v>
      </c>
      <c r="M177" s="1090">
        <f>IF('Liquiditätsplan-3.Jahr'!$C$34&gt;0,'Liquiditätsplan-2.Jahr'!O34/'Liquiditätsplan-2.Jahr'!$C$34*'Liquiditätsplan-3.Jahr'!$C$34,0)</f>
        <v>0</v>
      </c>
    </row>
    <row r="178" spans="1:13">
      <c r="A178" s="1088" t="s">
        <v>401</v>
      </c>
      <c r="B178" s="1089">
        <f>IF('Liquiditätsplan-3.Jahr'!$C$35&gt;0,'Liquiditätsplan-2.Jahr'!D35/'Liquiditätsplan-2.Jahr'!$C$35*'Liquiditätsplan-3.Jahr'!$C$35,0)</f>
        <v>0</v>
      </c>
      <c r="C178" s="1089">
        <f>IF('Liquiditätsplan-3.Jahr'!$C$35&gt;0,'Liquiditätsplan-2.Jahr'!E35/'Liquiditätsplan-2.Jahr'!$C$35*'Liquiditätsplan-3.Jahr'!$C$35,0)</f>
        <v>0</v>
      </c>
      <c r="D178" s="1089">
        <f>IF('Liquiditätsplan-3.Jahr'!$C$35&gt;0,'Liquiditätsplan-2.Jahr'!F35/'Liquiditätsplan-2.Jahr'!$C$35*'Liquiditätsplan-3.Jahr'!$C$35,0)</f>
        <v>0</v>
      </c>
      <c r="E178" s="1089">
        <f>IF('Liquiditätsplan-3.Jahr'!$C$35&gt;0,'Liquiditätsplan-2.Jahr'!G35/'Liquiditätsplan-2.Jahr'!$C$35*'Liquiditätsplan-3.Jahr'!$C$35,0)</f>
        <v>0</v>
      </c>
      <c r="F178" s="1089">
        <f>IF('Liquiditätsplan-3.Jahr'!$C$35&gt;0,'Liquiditätsplan-2.Jahr'!H35/'Liquiditätsplan-2.Jahr'!$C$35*'Liquiditätsplan-3.Jahr'!$C$35,0)</f>
        <v>0</v>
      </c>
      <c r="G178" s="1089">
        <f>IF('Liquiditätsplan-3.Jahr'!$C$35&gt;0,'Liquiditätsplan-2.Jahr'!I35/'Liquiditätsplan-2.Jahr'!$C$35*'Liquiditätsplan-3.Jahr'!$C$35,0)</f>
        <v>0</v>
      </c>
      <c r="H178" s="1089">
        <f>IF('Liquiditätsplan-3.Jahr'!$C$35&gt;0,'Liquiditätsplan-2.Jahr'!J35/'Liquiditätsplan-2.Jahr'!$C$35*'Liquiditätsplan-3.Jahr'!$C$35,0)</f>
        <v>0</v>
      </c>
      <c r="I178" s="1089">
        <f>IF('Liquiditätsplan-3.Jahr'!$C$35&gt;0,'Liquiditätsplan-2.Jahr'!K35/'Liquiditätsplan-2.Jahr'!$C$35*'Liquiditätsplan-3.Jahr'!$C$35,0)</f>
        <v>0</v>
      </c>
      <c r="J178" s="1089">
        <f>IF('Liquiditätsplan-3.Jahr'!$C$35&gt;0,'Liquiditätsplan-2.Jahr'!L35/'Liquiditätsplan-2.Jahr'!$C$35*'Liquiditätsplan-3.Jahr'!$C$35,0)</f>
        <v>0</v>
      </c>
      <c r="K178" s="1089">
        <f>IF('Liquiditätsplan-3.Jahr'!$C$35&gt;0,'Liquiditätsplan-2.Jahr'!M35/'Liquiditätsplan-2.Jahr'!$C$35*'Liquiditätsplan-3.Jahr'!$C$35,0)</f>
        <v>0</v>
      </c>
      <c r="L178" s="1089">
        <f>IF('Liquiditätsplan-3.Jahr'!$C$35&gt;0,'Liquiditätsplan-2.Jahr'!N35/'Liquiditätsplan-2.Jahr'!$C$35*'Liquiditätsplan-3.Jahr'!$C$35,0)</f>
        <v>0</v>
      </c>
      <c r="M178" s="1090">
        <f>IF('Liquiditätsplan-3.Jahr'!$C$35&gt;0,'Liquiditätsplan-2.Jahr'!O35/'Liquiditätsplan-2.Jahr'!$C$35*'Liquiditätsplan-3.Jahr'!$C$35,0)</f>
        <v>0</v>
      </c>
    </row>
    <row r="179" spans="1:13">
      <c r="A179" s="1088" t="s">
        <v>403</v>
      </c>
      <c r="B179" s="1089">
        <f>IF('Liquiditätsplan-3.Jahr'!$C$36&gt;0,'Liquiditätsplan-2.Jahr'!D36/'Liquiditätsplan-2.Jahr'!$C$36*'Liquiditätsplan-3.Jahr'!$C$36,0)</f>
        <v>0</v>
      </c>
      <c r="C179" s="1089">
        <f>IF('Liquiditätsplan-3.Jahr'!$C$36&gt;0,'Liquiditätsplan-2.Jahr'!E36/'Liquiditätsplan-2.Jahr'!$C$36*'Liquiditätsplan-3.Jahr'!$C$36,0)</f>
        <v>0</v>
      </c>
      <c r="D179" s="1089">
        <f>IF('Liquiditätsplan-3.Jahr'!$C$36&gt;0,'Liquiditätsplan-2.Jahr'!F36/'Liquiditätsplan-2.Jahr'!$C$36*'Liquiditätsplan-3.Jahr'!$C$36,0)</f>
        <v>0</v>
      </c>
      <c r="E179" s="1089">
        <f>IF('Liquiditätsplan-3.Jahr'!$C$36&gt;0,'Liquiditätsplan-2.Jahr'!G36/'Liquiditätsplan-2.Jahr'!$C$36*'Liquiditätsplan-3.Jahr'!$C$36,0)</f>
        <v>0</v>
      </c>
      <c r="F179" s="1089">
        <f>IF('Liquiditätsplan-3.Jahr'!$C$36&gt;0,'Liquiditätsplan-2.Jahr'!H36/'Liquiditätsplan-2.Jahr'!$C$36*'Liquiditätsplan-3.Jahr'!$C$36,0)</f>
        <v>0</v>
      </c>
      <c r="G179" s="1089">
        <f>IF('Liquiditätsplan-3.Jahr'!$C$36&gt;0,'Liquiditätsplan-2.Jahr'!I36/'Liquiditätsplan-2.Jahr'!$C$36*'Liquiditätsplan-3.Jahr'!$C$36,0)</f>
        <v>0</v>
      </c>
      <c r="H179" s="1089">
        <f>IF('Liquiditätsplan-3.Jahr'!$C$36&gt;0,'Liquiditätsplan-2.Jahr'!J36/'Liquiditätsplan-2.Jahr'!$C$36*'Liquiditätsplan-3.Jahr'!$C$36,0)</f>
        <v>0</v>
      </c>
      <c r="I179" s="1089">
        <f>IF('Liquiditätsplan-3.Jahr'!$C$36&gt;0,'Liquiditätsplan-2.Jahr'!K36/'Liquiditätsplan-2.Jahr'!$C$36*'Liquiditätsplan-3.Jahr'!$C$36,0)</f>
        <v>0</v>
      </c>
      <c r="J179" s="1089">
        <f>IF('Liquiditätsplan-3.Jahr'!$C$36&gt;0,'Liquiditätsplan-2.Jahr'!L36/'Liquiditätsplan-2.Jahr'!$C$36*'Liquiditätsplan-3.Jahr'!$C$36,0)</f>
        <v>0</v>
      </c>
      <c r="K179" s="1089">
        <f>IF('Liquiditätsplan-3.Jahr'!$C$36&gt;0,'Liquiditätsplan-2.Jahr'!M36/'Liquiditätsplan-2.Jahr'!$C$36*'Liquiditätsplan-3.Jahr'!$C$36,0)</f>
        <v>0</v>
      </c>
      <c r="L179" s="1089">
        <f>IF('Liquiditätsplan-3.Jahr'!$C$36&gt;0,'Liquiditätsplan-2.Jahr'!N36/'Liquiditätsplan-2.Jahr'!$C$36*'Liquiditätsplan-3.Jahr'!$C$36,0)</f>
        <v>0</v>
      </c>
      <c r="M179" s="1090">
        <f>IF('Liquiditätsplan-3.Jahr'!$C$36&gt;0,'Liquiditätsplan-2.Jahr'!O36/'Liquiditätsplan-2.Jahr'!$C$36*'Liquiditätsplan-3.Jahr'!$C$36,0)</f>
        <v>0</v>
      </c>
    </row>
    <row r="180" spans="1:13">
      <c r="A180" s="1088" t="s">
        <v>409</v>
      </c>
      <c r="B180" s="1089">
        <f>IF('Liquiditätsplan-3.Jahr'!$C$37&gt;0,'Liquiditätsplan-2.Jahr'!D37/'Liquiditätsplan-2.Jahr'!$C$37*'Liquiditätsplan-3.Jahr'!$C$37,0)</f>
        <v>0</v>
      </c>
      <c r="C180" s="1089">
        <f>IF('Liquiditätsplan-3.Jahr'!$C$37&gt;0,'Liquiditätsplan-2.Jahr'!E37/'Liquiditätsplan-2.Jahr'!$C$37*'Liquiditätsplan-3.Jahr'!$C$37,0)</f>
        <v>0</v>
      </c>
      <c r="D180" s="1089">
        <f>IF('Liquiditätsplan-3.Jahr'!$C$37&gt;0,'Liquiditätsplan-2.Jahr'!F37/'Liquiditätsplan-2.Jahr'!$C$37*'Liquiditätsplan-3.Jahr'!$C$37,0)</f>
        <v>0</v>
      </c>
      <c r="E180" s="1089">
        <f>IF('Liquiditätsplan-3.Jahr'!$C$37&gt;0,'Liquiditätsplan-2.Jahr'!G37/'Liquiditätsplan-2.Jahr'!$C$37*'Liquiditätsplan-3.Jahr'!$C$37,0)</f>
        <v>0</v>
      </c>
      <c r="F180" s="1089">
        <f>IF('Liquiditätsplan-3.Jahr'!$C$37&gt;0,'Liquiditätsplan-2.Jahr'!H37/'Liquiditätsplan-2.Jahr'!$C$37*'Liquiditätsplan-3.Jahr'!$C$37,0)</f>
        <v>0</v>
      </c>
      <c r="G180" s="1089">
        <f>IF('Liquiditätsplan-3.Jahr'!$C$37&gt;0,'Liquiditätsplan-2.Jahr'!I37/'Liquiditätsplan-2.Jahr'!$C$37*'Liquiditätsplan-3.Jahr'!$C$37,0)</f>
        <v>0</v>
      </c>
      <c r="H180" s="1089">
        <f>IF('Liquiditätsplan-3.Jahr'!$C$37&gt;0,'Liquiditätsplan-2.Jahr'!J37/'Liquiditätsplan-2.Jahr'!$C$37*'Liquiditätsplan-3.Jahr'!$C$37,0)</f>
        <v>0</v>
      </c>
      <c r="I180" s="1089">
        <f>IF('Liquiditätsplan-3.Jahr'!$C$37&gt;0,'Liquiditätsplan-2.Jahr'!K37/'Liquiditätsplan-2.Jahr'!$C$37*'Liquiditätsplan-3.Jahr'!$C$37,0)</f>
        <v>0</v>
      </c>
      <c r="J180" s="1089">
        <f>IF('Liquiditätsplan-3.Jahr'!$C$37&gt;0,'Liquiditätsplan-2.Jahr'!L37/'Liquiditätsplan-2.Jahr'!$C$37*'Liquiditätsplan-3.Jahr'!$C$37,0)</f>
        <v>0</v>
      </c>
      <c r="K180" s="1089">
        <f>IF('Liquiditätsplan-3.Jahr'!$C$37&gt;0,'Liquiditätsplan-2.Jahr'!M37/'Liquiditätsplan-2.Jahr'!$C$37*'Liquiditätsplan-3.Jahr'!$C$37,0)</f>
        <v>0</v>
      </c>
      <c r="L180" s="1089">
        <f>IF('Liquiditätsplan-3.Jahr'!$C$37&gt;0,'Liquiditätsplan-2.Jahr'!N37/'Liquiditätsplan-2.Jahr'!$C$37*'Liquiditätsplan-3.Jahr'!$C$37,0)</f>
        <v>0</v>
      </c>
      <c r="M180" s="1090">
        <f>IF('Liquiditätsplan-3.Jahr'!$C$37&gt;0,'Liquiditätsplan-2.Jahr'!O37/'Liquiditätsplan-2.Jahr'!$C$37*'Liquiditätsplan-3.Jahr'!$C$37,0)</f>
        <v>0</v>
      </c>
    </row>
    <row r="181" spans="1:13">
      <c r="A181" s="1088" t="s">
        <v>404</v>
      </c>
      <c r="B181" s="1089">
        <f>IF('Liquiditätsplan-3.Jahr'!$C$38&gt;0,'Liquiditätsplan-2.Jahr'!D38/'Liquiditätsplan-2.Jahr'!$C$38*'Liquiditätsplan-3.Jahr'!$C$38,0)</f>
        <v>0</v>
      </c>
      <c r="C181" s="1089">
        <f>IF('Liquiditätsplan-3.Jahr'!$C$38&gt;0,'Liquiditätsplan-2.Jahr'!E38/'Liquiditätsplan-2.Jahr'!$C$38*'Liquiditätsplan-3.Jahr'!$C$38,0)</f>
        <v>0</v>
      </c>
      <c r="D181" s="1089">
        <f>IF('Liquiditätsplan-3.Jahr'!$C$38&gt;0,'Liquiditätsplan-2.Jahr'!F38/'Liquiditätsplan-2.Jahr'!$C$38*'Liquiditätsplan-3.Jahr'!$C$38,0)</f>
        <v>0</v>
      </c>
      <c r="E181" s="1089">
        <f>IF('Liquiditätsplan-3.Jahr'!$C$38&gt;0,'Liquiditätsplan-2.Jahr'!G38/'Liquiditätsplan-2.Jahr'!$C$38*'Liquiditätsplan-3.Jahr'!$C$38,0)</f>
        <v>0</v>
      </c>
      <c r="F181" s="1089">
        <f>IF('Liquiditätsplan-3.Jahr'!$C$38&gt;0,'Liquiditätsplan-2.Jahr'!H38/'Liquiditätsplan-2.Jahr'!$C$38*'Liquiditätsplan-3.Jahr'!$C$38,0)</f>
        <v>0</v>
      </c>
      <c r="G181" s="1089">
        <f>IF('Liquiditätsplan-3.Jahr'!$C$38&gt;0,'Liquiditätsplan-2.Jahr'!I38/'Liquiditätsplan-2.Jahr'!$C$38*'Liquiditätsplan-3.Jahr'!$C$38,0)</f>
        <v>0</v>
      </c>
      <c r="H181" s="1089">
        <f>IF('Liquiditätsplan-3.Jahr'!$C$38&gt;0,'Liquiditätsplan-2.Jahr'!J38/'Liquiditätsplan-2.Jahr'!$C$38*'Liquiditätsplan-3.Jahr'!$C$38,0)</f>
        <v>0</v>
      </c>
      <c r="I181" s="1089">
        <f>IF('Liquiditätsplan-3.Jahr'!$C$38&gt;0,'Liquiditätsplan-2.Jahr'!K38/'Liquiditätsplan-2.Jahr'!$C$38*'Liquiditätsplan-3.Jahr'!$C$38,0)</f>
        <v>0</v>
      </c>
      <c r="J181" s="1089">
        <f>IF('Liquiditätsplan-3.Jahr'!$C$38&gt;0,'Liquiditätsplan-2.Jahr'!L38/'Liquiditätsplan-2.Jahr'!$C$38*'Liquiditätsplan-3.Jahr'!$C$38,0)</f>
        <v>0</v>
      </c>
      <c r="K181" s="1089">
        <f>IF('Liquiditätsplan-3.Jahr'!$C$38&gt;0,'Liquiditätsplan-2.Jahr'!M38/'Liquiditätsplan-2.Jahr'!$C$38*'Liquiditätsplan-3.Jahr'!$C$38,0)</f>
        <v>0</v>
      </c>
      <c r="L181" s="1089">
        <f>IF('Liquiditätsplan-3.Jahr'!$C$38&gt;0,'Liquiditätsplan-2.Jahr'!N38/'Liquiditätsplan-2.Jahr'!$C$38*'Liquiditätsplan-3.Jahr'!$C$38,0)</f>
        <v>0</v>
      </c>
      <c r="M181" s="1090">
        <f>IF('Liquiditätsplan-3.Jahr'!$C$38&gt;0,'Liquiditätsplan-2.Jahr'!O38/'Liquiditätsplan-2.Jahr'!$C$38*'Liquiditätsplan-3.Jahr'!$C$38,0)</f>
        <v>0</v>
      </c>
    </row>
    <row r="182" spans="1:13">
      <c r="A182" s="1088" t="s">
        <v>405</v>
      </c>
      <c r="B182" s="1089">
        <f>IF('Liquiditätsplan-3.Jahr'!$C$39&gt;0,'Liquiditätsplan-2.Jahr'!D39/'Liquiditätsplan-2.Jahr'!$C$39*'Liquiditätsplan-3.Jahr'!$C$39,0)</f>
        <v>0</v>
      </c>
      <c r="C182" s="1089">
        <f>IF('Liquiditätsplan-3.Jahr'!$C$39&gt;0,'Liquiditätsplan-2.Jahr'!E39/'Liquiditätsplan-2.Jahr'!$C$39*'Liquiditätsplan-3.Jahr'!$C$39,0)</f>
        <v>0</v>
      </c>
      <c r="D182" s="1089">
        <f>IF('Liquiditätsplan-3.Jahr'!$C$39&gt;0,'Liquiditätsplan-2.Jahr'!F39/'Liquiditätsplan-2.Jahr'!$C$39*'Liquiditätsplan-3.Jahr'!$C$39,0)</f>
        <v>0</v>
      </c>
      <c r="E182" s="1089">
        <f>IF('Liquiditätsplan-3.Jahr'!$C$39&gt;0,'Liquiditätsplan-2.Jahr'!G39/'Liquiditätsplan-2.Jahr'!$C$39*'Liquiditätsplan-3.Jahr'!$C$39,0)</f>
        <v>0</v>
      </c>
      <c r="F182" s="1089">
        <f>IF('Liquiditätsplan-3.Jahr'!$C$39&gt;0,'Liquiditätsplan-2.Jahr'!H39/'Liquiditätsplan-2.Jahr'!$C$39*'Liquiditätsplan-3.Jahr'!$C$39,0)</f>
        <v>0</v>
      </c>
      <c r="G182" s="1089">
        <f>IF('Liquiditätsplan-3.Jahr'!$C$39&gt;0,'Liquiditätsplan-2.Jahr'!I39/'Liquiditätsplan-2.Jahr'!$C$39*'Liquiditätsplan-3.Jahr'!$C$39,0)</f>
        <v>0</v>
      </c>
      <c r="H182" s="1089">
        <f>IF('Liquiditätsplan-3.Jahr'!$C$39&gt;0,'Liquiditätsplan-2.Jahr'!J39/'Liquiditätsplan-2.Jahr'!$C$39*'Liquiditätsplan-3.Jahr'!$C$39,0)</f>
        <v>0</v>
      </c>
      <c r="I182" s="1089">
        <f>IF('Liquiditätsplan-3.Jahr'!$C$39&gt;0,'Liquiditätsplan-2.Jahr'!K39/'Liquiditätsplan-2.Jahr'!$C$39*'Liquiditätsplan-3.Jahr'!$C$39,0)</f>
        <v>0</v>
      </c>
      <c r="J182" s="1089">
        <f>IF('Liquiditätsplan-3.Jahr'!$C$39&gt;0,'Liquiditätsplan-2.Jahr'!L39/'Liquiditätsplan-2.Jahr'!$C$39*'Liquiditätsplan-3.Jahr'!$C$39,0)</f>
        <v>0</v>
      </c>
      <c r="K182" s="1089">
        <f>IF('Liquiditätsplan-3.Jahr'!$C$39&gt;0,'Liquiditätsplan-2.Jahr'!M39/'Liquiditätsplan-2.Jahr'!$C$39*'Liquiditätsplan-3.Jahr'!$C$39,0)</f>
        <v>0</v>
      </c>
      <c r="L182" s="1089">
        <f>IF('Liquiditätsplan-3.Jahr'!$C$39&gt;0,'Liquiditätsplan-2.Jahr'!N39/'Liquiditätsplan-2.Jahr'!$C$39*'Liquiditätsplan-3.Jahr'!$C$39,0)</f>
        <v>0</v>
      </c>
      <c r="M182" s="1090">
        <f>IF('Liquiditätsplan-3.Jahr'!$C$39&gt;0,'Liquiditätsplan-2.Jahr'!O39/'Liquiditätsplan-2.Jahr'!$C$39*'Liquiditätsplan-3.Jahr'!$C$39,0)</f>
        <v>0</v>
      </c>
    </row>
    <row r="183" spans="1:13">
      <c r="A183" s="1088" t="s">
        <v>406</v>
      </c>
      <c r="B183" s="1089">
        <f>IF('Liquiditätsplan-3.Jahr'!$C$40&gt;0,'Liquiditätsplan-2.Jahr'!D40/'Liquiditätsplan-2.Jahr'!$C$40*'Liquiditätsplan-3.Jahr'!$C$40,0)</f>
        <v>0</v>
      </c>
      <c r="C183" s="1089">
        <f>IF('Liquiditätsplan-3.Jahr'!$C$40&gt;0,'Liquiditätsplan-2.Jahr'!E40/'Liquiditätsplan-2.Jahr'!$C$40*'Liquiditätsplan-3.Jahr'!$C$40,0)</f>
        <v>0</v>
      </c>
      <c r="D183" s="1089">
        <f>IF('Liquiditätsplan-3.Jahr'!$C$40&gt;0,'Liquiditätsplan-2.Jahr'!F40/'Liquiditätsplan-2.Jahr'!$C$40*'Liquiditätsplan-3.Jahr'!$C$40,0)</f>
        <v>0</v>
      </c>
      <c r="E183" s="1089">
        <f>IF('Liquiditätsplan-3.Jahr'!$C$40&gt;0,'Liquiditätsplan-2.Jahr'!G40/'Liquiditätsplan-2.Jahr'!$C$40*'Liquiditätsplan-3.Jahr'!$C$40,0)</f>
        <v>0</v>
      </c>
      <c r="F183" s="1089">
        <f>IF('Liquiditätsplan-3.Jahr'!$C$40&gt;0,'Liquiditätsplan-2.Jahr'!H40/'Liquiditätsplan-2.Jahr'!$C$40*'Liquiditätsplan-3.Jahr'!$C$40,0)</f>
        <v>0</v>
      </c>
      <c r="G183" s="1089">
        <f>IF('Liquiditätsplan-3.Jahr'!$C$40&gt;0,'Liquiditätsplan-2.Jahr'!I40/'Liquiditätsplan-2.Jahr'!$C$40*'Liquiditätsplan-3.Jahr'!$C$40,0)</f>
        <v>0</v>
      </c>
      <c r="H183" s="1089">
        <f>IF('Liquiditätsplan-3.Jahr'!$C$40&gt;0,'Liquiditätsplan-2.Jahr'!J40/'Liquiditätsplan-2.Jahr'!$C$40*'Liquiditätsplan-3.Jahr'!$C$40,0)</f>
        <v>0</v>
      </c>
      <c r="I183" s="1089">
        <f>IF('Liquiditätsplan-3.Jahr'!$C$40&gt;0,'Liquiditätsplan-2.Jahr'!K40/'Liquiditätsplan-2.Jahr'!$C$40*'Liquiditätsplan-3.Jahr'!$C$40,0)</f>
        <v>0</v>
      </c>
      <c r="J183" s="1089">
        <f>IF('Liquiditätsplan-3.Jahr'!$C$40&gt;0,'Liquiditätsplan-2.Jahr'!L40/'Liquiditätsplan-2.Jahr'!$C$40*'Liquiditätsplan-3.Jahr'!$C$40,0)</f>
        <v>0</v>
      </c>
      <c r="K183" s="1089">
        <f>IF('Liquiditätsplan-3.Jahr'!$C$40&gt;0,'Liquiditätsplan-2.Jahr'!M40/'Liquiditätsplan-2.Jahr'!$C$40*'Liquiditätsplan-3.Jahr'!$C$40,0)</f>
        <v>0</v>
      </c>
      <c r="L183" s="1089">
        <f>IF('Liquiditätsplan-3.Jahr'!$C$40&gt;0,'Liquiditätsplan-2.Jahr'!N40/'Liquiditätsplan-2.Jahr'!$C$40*'Liquiditätsplan-3.Jahr'!$C$40,0)</f>
        <v>0</v>
      </c>
      <c r="M183" s="1090">
        <f>IF('Liquiditätsplan-3.Jahr'!$C$40&gt;0,'Liquiditätsplan-2.Jahr'!O40/'Liquiditätsplan-2.Jahr'!$C$40*'Liquiditätsplan-3.Jahr'!$C$40,0)</f>
        <v>0</v>
      </c>
    </row>
    <row r="184" spans="1:13">
      <c r="A184" s="1093" t="s">
        <v>85</v>
      </c>
      <c r="B184" s="1094">
        <f>IF('Liquiditätsplan-3.Jahr'!$C$43&gt;0,'Liquiditätsplan-2.Jahr'!D43/'Liquiditätsplan-2.Jahr'!$C$43*'Liquiditätsplan-3.Jahr'!$C$43,0)</f>
        <v>0</v>
      </c>
      <c r="C184" s="1094">
        <f>IF('Liquiditätsplan-3.Jahr'!$C$43&gt;0,'Liquiditätsplan-2.Jahr'!E43/'Liquiditätsplan-2.Jahr'!$C$43*'Liquiditätsplan-3.Jahr'!$C$43,0)</f>
        <v>0</v>
      </c>
      <c r="D184" s="1094">
        <f>IF('Liquiditätsplan-3.Jahr'!$C$43&gt;0,'Liquiditätsplan-2.Jahr'!F43/'Liquiditätsplan-2.Jahr'!$C$43*'Liquiditätsplan-3.Jahr'!$C$43,0)</f>
        <v>0</v>
      </c>
      <c r="E184" s="1094">
        <f>IF('Liquiditätsplan-3.Jahr'!$C$43&gt;0,'Liquiditätsplan-2.Jahr'!G43/'Liquiditätsplan-2.Jahr'!$C$43*'Liquiditätsplan-3.Jahr'!$C$43,0)</f>
        <v>0</v>
      </c>
      <c r="F184" s="1094">
        <f>IF('Liquiditätsplan-3.Jahr'!$C$43&gt;0,'Liquiditätsplan-2.Jahr'!H43/'Liquiditätsplan-2.Jahr'!$C$43*'Liquiditätsplan-3.Jahr'!$C$43,0)</f>
        <v>0</v>
      </c>
      <c r="G184" s="1094">
        <f>IF('Liquiditätsplan-3.Jahr'!$C$43&gt;0,'Liquiditätsplan-2.Jahr'!I43/'Liquiditätsplan-2.Jahr'!$C$43*'Liquiditätsplan-3.Jahr'!$C$43,0)</f>
        <v>0</v>
      </c>
      <c r="H184" s="1094">
        <f>IF('Liquiditätsplan-3.Jahr'!$C$43&gt;0,'Liquiditätsplan-2.Jahr'!J43/'Liquiditätsplan-2.Jahr'!$C$43*'Liquiditätsplan-3.Jahr'!$C$43,0)</f>
        <v>0</v>
      </c>
      <c r="I184" s="1094">
        <f>IF('Liquiditätsplan-3.Jahr'!$C$43&gt;0,'Liquiditätsplan-2.Jahr'!K43/'Liquiditätsplan-2.Jahr'!$C$43*'Liquiditätsplan-3.Jahr'!$C$43,0)</f>
        <v>0</v>
      </c>
      <c r="J184" s="1094">
        <f>IF('Liquiditätsplan-3.Jahr'!$C$43&gt;0,'Liquiditätsplan-2.Jahr'!L43/'Liquiditätsplan-2.Jahr'!$C$43*'Liquiditätsplan-3.Jahr'!$C$43,0)</f>
        <v>0</v>
      </c>
      <c r="K184" s="1094">
        <f>IF('Liquiditätsplan-3.Jahr'!$C$43&gt;0,'Liquiditätsplan-2.Jahr'!M43/'Liquiditätsplan-2.Jahr'!$C$43*'Liquiditätsplan-3.Jahr'!$C$43,0)</f>
        <v>0</v>
      </c>
      <c r="L184" s="1094">
        <f>IF('Liquiditätsplan-3.Jahr'!$C$43&gt;0,'Liquiditätsplan-2.Jahr'!N43/'Liquiditätsplan-2.Jahr'!$C$43*'Liquiditätsplan-3.Jahr'!$C$43,0)</f>
        <v>0</v>
      </c>
      <c r="M184" s="1095">
        <f>IF('Liquiditätsplan-3.Jahr'!$C$43&gt;0,'Liquiditätsplan-2.Jahr'!O43/'Liquiditätsplan-2.Jahr'!$C$43*'Liquiditätsplan-3.Jahr'!$C$43,0)</f>
        <v>0</v>
      </c>
    </row>
  </sheetData>
  <pageMargins left="0.7" right="0.7" top="0.78740157499999996" bottom="0.78740157499999996" header="0.3" footer="0.3"/>
  <pageSetup paperSize="9" orientation="portrait"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0">
    <tabColor theme="5" tint="0.79998168889431442"/>
    <pageSetUpPr autoPageBreaks="0"/>
  </sheetPr>
  <dimension ref="A2:AE305"/>
  <sheetViews>
    <sheetView showGridLines="0" zoomScale="70" zoomScaleNormal="70" zoomScalePageLayoutView="40" workbookViewId="0"/>
  </sheetViews>
  <sheetFormatPr baseColWidth="10" defaultColWidth="11.42578125" defaultRowHeight="12.75"/>
  <cols>
    <col min="1" max="1" width="46.42578125" style="18" customWidth="1"/>
    <col min="2" max="2" width="5.28515625" style="18" customWidth="1"/>
    <col min="3" max="3" width="8.42578125" style="18" customWidth="1"/>
    <col min="4" max="4" width="12.5703125" style="18" customWidth="1"/>
    <col min="5" max="5" width="8.7109375" style="18" customWidth="1"/>
    <col min="6" max="6" width="16.140625" style="18" customWidth="1"/>
    <col min="7" max="7" width="8.28515625" style="18" customWidth="1"/>
    <col min="8" max="8" width="11.140625" style="18" customWidth="1"/>
    <col min="9" max="9" width="10.5703125" style="18" customWidth="1"/>
    <col min="10" max="10" width="5.7109375" style="18" customWidth="1"/>
    <col min="11" max="11" width="10.5703125" style="18" customWidth="1"/>
    <col min="12" max="12" width="6.28515625" style="18" customWidth="1"/>
    <col min="13" max="13" width="13.7109375" style="18" customWidth="1"/>
    <col min="14" max="14" width="16" style="18" customWidth="1"/>
    <col min="15" max="15" width="5.7109375" style="18" customWidth="1"/>
    <col min="16" max="16" width="11.7109375" style="18" customWidth="1"/>
    <col min="17" max="17" width="6" style="18" customWidth="1"/>
    <col min="18" max="18" width="23.7109375" style="18" customWidth="1"/>
    <col min="19" max="16384" width="11.42578125" style="18"/>
  </cols>
  <sheetData>
    <row r="2" spans="1:31">
      <c r="C2" s="1191" t="s">
        <v>520</v>
      </c>
      <c r="D2" s="1196"/>
      <c r="E2" s="1192"/>
      <c r="G2" s="1332" t="s">
        <v>519</v>
      </c>
      <c r="H2" s="1333"/>
      <c r="I2" s="1334"/>
    </row>
    <row r="4" spans="1:31" ht="23.25" customHeight="1">
      <c r="A4" s="511" t="str">
        <f xml:space="preserve"> CONCATENATE( "Mindesumsatz und Umsatzplanungen des Unternehmens:  ", Startseite!C14)</f>
        <v xml:space="preserve">Mindesumsatz und Umsatzplanungen des Unternehmens:  </v>
      </c>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row>
    <row r="5" spans="1:31" ht="18">
      <c r="A5" s="512"/>
      <c r="B5" s="75"/>
      <c r="C5" s="75"/>
      <c r="D5" s="75"/>
      <c r="E5" s="75"/>
      <c r="F5" s="75"/>
      <c r="G5" s="75"/>
      <c r="H5" s="75"/>
      <c r="I5" s="75"/>
      <c r="J5" s="117"/>
      <c r="K5" s="117"/>
      <c r="L5" s="117"/>
      <c r="M5" s="117"/>
      <c r="N5" s="117"/>
      <c r="O5" s="117"/>
      <c r="P5" s="117"/>
      <c r="Q5" s="75"/>
      <c r="R5" s="75"/>
      <c r="S5" s="75"/>
      <c r="T5" s="75"/>
      <c r="U5" s="75"/>
      <c r="V5" s="75"/>
      <c r="W5" s="75"/>
      <c r="X5" s="75"/>
      <c r="Y5" s="75"/>
      <c r="Z5" s="75"/>
      <c r="AA5" s="75"/>
      <c r="AB5" s="75"/>
      <c r="AC5" s="75"/>
      <c r="AD5" s="75"/>
      <c r="AE5" s="75"/>
    </row>
    <row r="6" spans="1:31" ht="18">
      <c r="A6" s="513" t="s">
        <v>224</v>
      </c>
      <c r="B6" s="395"/>
      <c r="C6" s="395"/>
      <c r="D6" s="395"/>
      <c r="E6" s="396"/>
      <c r="F6" s="75"/>
      <c r="G6" s="75"/>
      <c r="H6" s="75"/>
      <c r="I6" s="75"/>
      <c r="J6" s="141"/>
      <c r="K6" s="514"/>
      <c r="L6" s="515"/>
      <c r="M6" s="515"/>
      <c r="N6" s="515"/>
      <c r="O6" s="515"/>
      <c r="P6" s="516"/>
      <c r="Q6" s="117"/>
      <c r="R6" s="300"/>
      <c r="S6" s="300"/>
      <c r="T6" s="300"/>
      <c r="U6" s="300"/>
      <c r="V6" s="75"/>
      <c r="W6" s="75"/>
      <c r="X6" s="75"/>
      <c r="Y6" s="75"/>
      <c r="Z6" s="75"/>
      <c r="AA6" s="75"/>
      <c r="AB6" s="75"/>
      <c r="AC6" s="75"/>
      <c r="AD6" s="75"/>
      <c r="AE6" s="75"/>
    </row>
    <row r="7" spans="1:31" ht="18">
      <c r="A7" s="76"/>
      <c r="B7" s="395"/>
      <c r="C7" s="395"/>
      <c r="D7" s="395"/>
      <c r="E7" s="396"/>
      <c r="F7" s="75"/>
      <c r="G7" s="75"/>
      <c r="H7" s="75"/>
      <c r="I7" s="75"/>
      <c r="J7" s="75"/>
      <c r="K7" s="517" t="s">
        <v>239</v>
      </c>
      <c r="L7" s="141"/>
      <c r="M7" s="141"/>
      <c r="N7" s="141"/>
      <c r="O7" s="141"/>
      <c r="P7" s="518"/>
      <c r="Q7" s="117"/>
      <c r="S7" s="300"/>
      <c r="T7" s="300"/>
      <c r="U7" s="300"/>
      <c r="V7" s="75"/>
      <c r="W7" s="75"/>
      <c r="X7" s="75"/>
      <c r="Y7" s="75"/>
      <c r="Z7" s="75"/>
      <c r="AA7" s="75"/>
      <c r="AB7" s="75"/>
      <c r="AC7" s="75"/>
      <c r="AD7" s="75"/>
      <c r="AE7" s="75"/>
    </row>
    <row r="8" spans="1:31">
      <c r="A8" s="226" t="s">
        <v>125</v>
      </c>
      <c r="B8" s="75"/>
      <c r="C8" s="75"/>
      <c r="D8" s="75"/>
      <c r="E8" s="75"/>
      <c r="F8" s="75"/>
      <c r="G8" s="75"/>
      <c r="H8" s="75"/>
      <c r="I8" s="81"/>
      <c r="J8" s="141"/>
      <c r="K8" s="243"/>
      <c r="L8" s="141"/>
      <c r="M8" s="141"/>
      <c r="N8" s="141"/>
      <c r="O8" s="141"/>
      <c r="P8" s="518"/>
      <c r="Q8" s="117"/>
      <c r="R8" s="301"/>
      <c r="S8" s="300"/>
      <c r="T8" s="300"/>
      <c r="U8" s="300"/>
      <c r="V8" s="75"/>
      <c r="W8" s="75"/>
      <c r="X8" s="75"/>
      <c r="Y8" s="75"/>
      <c r="Z8" s="75"/>
      <c r="AA8" s="75"/>
      <c r="AB8" s="75"/>
      <c r="AC8" s="75"/>
      <c r="AD8" s="75"/>
      <c r="AE8" s="75"/>
    </row>
    <row r="9" spans="1:31">
      <c r="A9" s="519"/>
      <c r="B9" s="520"/>
      <c r="C9" s="521"/>
      <c r="D9" s="426" t="s">
        <v>23</v>
      </c>
      <c r="E9" s="425"/>
      <c r="F9" s="426" t="s">
        <v>24</v>
      </c>
      <c r="G9" s="425"/>
      <c r="H9" s="426" t="s">
        <v>25</v>
      </c>
      <c r="I9" s="522"/>
      <c r="J9" s="243"/>
      <c r="K9" s="523" t="s">
        <v>243</v>
      </c>
      <c r="L9" s="1335" t="s">
        <v>522</v>
      </c>
      <c r="M9" s="1336"/>
      <c r="N9" s="145" t="s">
        <v>240</v>
      </c>
      <c r="O9" s="141"/>
      <c r="P9" s="518"/>
      <c r="Q9" s="117"/>
      <c r="S9" s="300"/>
      <c r="T9" s="300"/>
      <c r="U9" s="300"/>
      <c r="V9" s="75"/>
      <c r="W9" s="75"/>
      <c r="X9" s="75"/>
      <c r="Y9" s="75"/>
      <c r="Z9" s="75"/>
      <c r="AA9" s="75"/>
      <c r="AB9" s="75"/>
      <c r="AC9" s="75"/>
      <c r="AD9" s="75"/>
      <c r="AE9" s="75"/>
    </row>
    <row r="10" spans="1:31">
      <c r="A10" s="524" t="s">
        <v>0</v>
      </c>
      <c r="B10" s="525"/>
      <c r="C10" s="187"/>
      <c r="D10" s="403" t="s">
        <v>30</v>
      </c>
      <c r="E10" s="526" t="s">
        <v>1</v>
      </c>
      <c r="F10" s="403" t="s">
        <v>30</v>
      </c>
      <c r="G10" s="526" t="s">
        <v>1</v>
      </c>
      <c r="H10" s="527" t="s">
        <v>30</v>
      </c>
      <c r="I10" s="403" t="s">
        <v>1</v>
      </c>
      <c r="J10" s="104"/>
      <c r="K10" s="523"/>
      <c r="L10" s="1337"/>
      <c r="M10" s="1338"/>
      <c r="N10" s="145" t="s">
        <v>241</v>
      </c>
      <c r="O10" s="141"/>
      <c r="P10" s="518"/>
      <c r="Q10" s="117"/>
      <c r="R10" s="75"/>
      <c r="S10" s="75"/>
      <c r="T10" s="75"/>
      <c r="U10" s="75"/>
      <c r="V10" s="75"/>
      <c r="W10" s="75"/>
      <c r="X10" s="75"/>
      <c r="Y10" s="75"/>
      <c r="Z10" s="75"/>
      <c r="AA10" s="75"/>
      <c r="AB10" s="75"/>
      <c r="AC10" s="75"/>
      <c r="AD10" s="75"/>
      <c r="AE10" s="75"/>
    </row>
    <row r="11" spans="1:31">
      <c r="A11" s="528"/>
      <c r="B11" s="529"/>
      <c r="C11" s="530"/>
      <c r="D11" s="429"/>
      <c r="E11" s="258"/>
      <c r="F11" s="429"/>
      <c r="G11" s="258"/>
      <c r="H11" s="531"/>
      <c r="I11" s="430"/>
      <c r="J11" s="243"/>
      <c r="K11" s="523"/>
      <c r="L11" s="141"/>
      <c r="M11" s="141"/>
      <c r="N11" s="117"/>
      <c r="O11" s="141"/>
      <c r="P11" s="518"/>
      <c r="Q11" s="117"/>
      <c r="R11" s="75"/>
      <c r="S11" s="75"/>
      <c r="T11" s="75"/>
      <c r="U11" s="75"/>
      <c r="V11" s="75"/>
      <c r="W11" s="75"/>
      <c r="X11" s="75"/>
      <c r="Y11" s="75"/>
      <c r="Z11" s="75"/>
      <c r="AA11" s="75"/>
      <c r="AB11" s="75"/>
      <c r="AC11" s="75"/>
      <c r="AD11" s="75"/>
      <c r="AE11" s="75"/>
    </row>
    <row r="12" spans="1:31">
      <c r="A12" s="532" t="s">
        <v>502</v>
      </c>
      <c r="B12" s="520"/>
      <c r="C12" s="521"/>
      <c r="D12" s="189">
        <f>IF(Startseite!$A49&gt;=8,0,IF(Unternehmerlohn!F43&gt;=Unternehmerlohn!F37,Unternehmerlohn!F43,Unternehmerlohn!F37))</f>
        <v>0</v>
      </c>
      <c r="E12" s="533" t="str">
        <f>IF(D$16=0,"",(D12/D$19*100))</f>
        <v/>
      </c>
      <c r="F12" s="189">
        <f>IF(Startseite!$A49&gt;=8,0,IF(Unternehmerlohn!H43&gt;=Unternehmerlohn!H37,Unternehmerlohn!H43,Unternehmerlohn!H37))</f>
        <v>0</v>
      </c>
      <c r="G12" s="533" t="str">
        <f>IF(F$16=0,"",(F12/F$19*100))</f>
        <v/>
      </c>
      <c r="H12" s="189">
        <f>IF(Startseite!$A49&gt;=8,0,IF(Unternehmerlohn!J43&gt;=Unternehmerlohn!J37,Unternehmerlohn!J43,Unternehmerlohn!J37))</f>
        <v>0</v>
      </c>
      <c r="I12" s="534" t="str">
        <f>IF(H$16=0,"",(H12/H$19*100))</f>
        <v/>
      </c>
      <c r="J12" s="141"/>
      <c r="K12" s="523"/>
      <c r="L12" s="141"/>
      <c r="M12" s="141"/>
      <c r="N12" s="141"/>
      <c r="O12" s="141"/>
      <c r="P12" s="518"/>
      <c r="Q12" s="117"/>
      <c r="S12" s="75"/>
      <c r="T12" s="75"/>
      <c r="U12" s="75"/>
      <c r="V12" s="75"/>
      <c r="W12" s="75"/>
      <c r="X12" s="75"/>
      <c r="Y12" s="75"/>
      <c r="Z12" s="75"/>
      <c r="AA12" s="75"/>
      <c r="AB12" s="75"/>
      <c r="AC12" s="75"/>
      <c r="AD12" s="75"/>
      <c r="AE12" s="75"/>
    </row>
    <row r="13" spans="1:31">
      <c r="A13" s="535"/>
      <c r="B13" s="525"/>
      <c r="C13" s="187"/>
      <c r="D13" s="198"/>
      <c r="E13" s="536"/>
      <c r="F13" s="198"/>
      <c r="G13" s="536"/>
      <c r="H13" s="537"/>
      <c r="I13" s="538"/>
      <c r="J13" s="141"/>
      <c r="K13" s="523" t="s">
        <v>308</v>
      </c>
      <c r="L13" s="1335" t="s">
        <v>523</v>
      </c>
      <c r="M13" s="1336"/>
      <c r="N13" s="141"/>
      <c r="O13" s="141"/>
      <c r="P13" s="518"/>
      <c r="Q13" s="117"/>
      <c r="R13" s="75"/>
      <c r="S13" s="75"/>
      <c r="T13" s="75"/>
      <c r="U13" s="75"/>
      <c r="V13" s="75"/>
      <c r="W13" s="75"/>
      <c r="X13" s="75"/>
      <c r="Y13" s="75"/>
      <c r="Z13" s="75"/>
      <c r="AA13" s="75"/>
      <c r="AB13" s="75"/>
      <c r="AC13" s="75"/>
      <c r="AD13" s="75"/>
      <c r="AE13" s="75"/>
    </row>
    <row r="14" spans="1:31">
      <c r="A14" s="539" t="s">
        <v>120</v>
      </c>
      <c r="B14" s="525"/>
      <c r="C14" s="187"/>
      <c r="D14" s="198">
        <f>Rentabilität!E35</f>
        <v>0</v>
      </c>
      <c r="E14" s="536" t="str">
        <f>IF(D$16=0,"",(D14/D$19*100))</f>
        <v/>
      </c>
      <c r="F14" s="198">
        <f>Rentabilität!G35</f>
        <v>0</v>
      </c>
      <c r="G14" s="536" t="str">
        <f>IF(F$16=0,"",(F14/F$19*100))</f>
        <v/>
      </c>
      <c r="H14" s="537">
        <f>Rentabilität!I35</f>
        <v>0</v>
      </c>
      <c r="I14" s="538" t="str">
        <f>IF(H$16=0,"",(H14/H$19*100))</f>
        <v/>
      </c>
      <c r="J14" s="117"/>
      <c r="K14" s="523"/>
      <c r="L14" s="1337"/>
      <c r="M14" s="1338"/>
      <c r="N14" s="145" t="s">
        <v>322</v>
      </c>
      <c r="O14" s="141"/>
      <c r="P14" s="518"/>
      <c r="Q14" s="117"/>
      <c r="S14" s="75"/>
      <c r="T14" s="75"/>
      <c r="U14" s="75"/>
      <c r="V14" s="75"/>
      <c r="W14" s="75"/>
      <c r="X14" s="75"/>
      <c r="Y14" s="75"/>
      <c r="Z14" s="75"/>
      <c r="AA14" s="75"/>
      <c r="AB14" s="75"/>
      <c r="AC14" s="75"/>
      <c r="AD14" s="75"/>
      <c r="AE14" s="75"/>
    </row>
    <row r="15" spans="1:31">
      <c r="A15" s="540" t="s">
        <v>121</v>
      </c>
      <c r="B15" s="529"/>
      <c r="C15" s="530"/>
      <c r="D15" s="204">
        <f>Rentabilität!E37</f>
        <v>0</v>
      </c>
      <c r="E15" s="541" t="str">
        <f>IF(D$16=0,"",(D15/D$19*100))</f>
        <v/>
      </c>
      <c r="F15" s="204">
        <f>Rentabilität!G37</f>
        <v>0</v>
      </c>
      <c r="G15" s="542" t="str">
        <f>IF(F$16=0,"",(F15/F$19*100))</f>
        <v/>
      </c>
      <c r="H15" s="543">
        <f>Rentabilität!I37</f>
        <v>0</v>
      </c>
      <c r="I15" s="542" t="str">
        <f>IF(H$16=0,"",(H15/H$19*100))</f>
        <v/>
      </c>
      <c r="J15" s="141"/>
      <c r="K15" s="523"/>
      <c r="L15" s="141"/>
      <c r="M15" s="141"/>
      <c r="N15" s="117"/>
      <c r="O15" s="141"/>
      <c r="P15" s="518"/>
      <c r="Q15" s="117"/>
      <c r="R15" s="75"/>
      <c r="S15" s="75"/>
      <c r="T15" s="75"/>
      <c r="U15" s="75"/>
      <c r="V15" s="75"/>
      <c r="W15" s="75"/>
      <c r="X15" s="75"/>
      <c r="Y15" s="75"/>
      <c r="Z15" s="75"/>
      <c r="AA15" s="75"/>
      <c r="AB15" s="75"/>
      <c r="AC15" s="75"/>
      <c r="AD15" s="75"/>
      <c r="AE15" s="75"/>
    </row>
    <row r="16" spans="1:31">
      <c r="A16" s="544" t="s">
        <v>122</v>
      </c>
      <c r="B16" s="520"/>
      <c r="C16" s="521"/>
      <c r="D16" s="545">
        <f>D12+D14+D15</f>
        <v>0</v>
      </c>
      <c r="E16" s="546">
        <f>IF(D$19=0,0,(100-E18))</f>
        <v>0</v>
      </c>
      <c r="F16" s="545">
        <f>F12+F14+F15</f>
        <v>0</v>
      </c>
      <c r="G16" s="546" t="str">
        <f>IF(F$19=0,"",(100-G18))</f>
        <v/>
      </c>
      <c r="H16" s="545">
        <f>H12+H14+H15</f>
        <v>0</v>
      </c>
      <c r="I16" s="547" t="str">
        <f>IF(H$19=0,"",(100-I18))</f>
        <v/>
      </c>
      <c r="J16" s="141"/>
      <c r="K16" s="523"/>
      <c r="L16" s="1335" t="s">
        <v>524</v>
      </c>
      <c r="M16" s="1336"/>
      <c r="N16" s="141"/>
      <c r="O16" s="141"/>
      <c r="P16" s="518"/>
      <c r="Q16" s="117"/>
      <c r="R16" s="75"/>
      <c r="S16" s="75"/>
      <c r="T16" s="75"/>
      <c r="U16" s="75"/>
      <c r="V16" s="75"/>
      <c r="W16" s="75"/>
      <c r="X16" s="75"/>
      <c r="Y16" s="75"/>
      <c r="Z16" s="75"/>
      <c r="AA16" s="75"/>
      <c r="AB16" s="75"/>
      <c r="AC16" s="75"/>
      <c r="AD16" s="75"/>
      <c r="AE16" s="75"/>
    </row>
    <row r="17" spans="1:31">
      <c r="A17" s="186"/>
      <c r="B17" s="525"/>
      <c r="C17" s="187"/>
      <c r="D17" s="430"/>
      <c r="E17" s="536"/>
      <c r="F17" s="430"/>
      <c r="G17" s="536"/>
      <c r="H17" s="430"/>
      <c r="I17" s="536"/>
      <c r="J17" s="141"/>
      <c r="K17" s="523" t="s">
        <v>244</v>
      </c>
      <c r="L17" s="1337"/>
      <c r="M17" s="1338"/>
      <c r="N17" s="145" t="s">
        <v>242</v>
      </c>
      <c r="O17" s="141"/>
      <c r="P17" s="518"/>
      <c r="Q17" s="117"/>
      <c r="R17" s="75"/>
      <c r="S17" s="75"/>
      <c r="T17" s="75"/>
      <c r="U17" s="75"/>
      <c r="V17" s="75"/>
      <c r="W17" s="75"/>
      <c r="X17" s="75"/>
      <c r="Y17" s="75"/>
      <c r="Z17" s="75"/>
      <c r="AA17" s="75"/>
      <c r="AB17" s="75"/>
      <c r="AC17" s="75"/>
      <c r="AD17" s="75"/>
      <c r="AE17" s="75"/>
    </row>
    <row r="18" spans="1:31">
      <c r="A18" s="548" t="s">
        <v>123</v>
      </c>
      <c r="B18" s="525"/>
      <c r="C18" s="187"/>
      <c r="D18" s="463" t="str">
        <f>IF(D16=0,"",ROUND(D16/E16*E18,-1))</f>
        <v/>
      </c>
      <c r="E18" s="910">
        <v>0</v>
      </c>
      <c r="F18" s="463" t="str">
        <f>IF(F16=0,"",ROUND(F16/G16*G18,-1))</f>
        <v/>
      </c>
      <c r="G18" s="910">
        <v>0</v>
      </c>
      <c r="H18" s="463" t="str">
        <f>IF(H16=0,"",ROUND(H16/I16*I18,-1))</f>
        <v/>
      </c>
      <c r="I18" s="910">
        <v>0</v>
      </c>
      <c r="J18" s="117"/>
      <c r="K18" s="243"/>
      <c r="L18" s="141"/>
      <c r="M18" s="141"/>
      <c r="N18" s="117"/>
      <c r="O18" s="141"/>
      <c r="P18" s="518"/>
      <c r="Q18" s="117"/>
      <c r="S18" s="75"/>
      <c r="T18" s="75"/>
      <c r="U18" s="75"/>
      <c r="V18" s="75"/>
      <c r="W18" s="75"/>
      <c r="X18" s="75"/>
      <c r="Y18" s="75"/>
      <c r="Z18" s="75"/>
      <c r="AA18" s="75"/>
      <c r="AB18" s="75"/>
      <c r="AC18" s="75"/>
      <c r="AD18" s="75"/>
      <c r="AE18" s="75"/>
    </row>
    <row r="19" spans="1:31" ht="16.5" thickBot="1">
      <c r="A19" s="549" t="s">
        <v>248</v>
      </c>
      <c r="B19" s="550"/>
      <c r="C19" s="551"/>
      <c r="D19" s="552">
        <f>ROUND(D16*100/(100-E18),-2)</f>
        <v>0</v>
      </c>
      <c r="E19" s="553">
        <v>100</v>
      </c>
      <c r="F19" s="552">
        <f>ROUND(F16*100/(100-G18),-2)</f>
        <v>0</v>
      </c>
      <c r="G19" s="553">
        <v>100</v>
      </c>
      <c r="H19" s="552">
        <f>ROUND(H16*100/(100-I18),-2)</f>
        <v>0</v>
      </c>
      <c r="I19" s="553">
        <v>100</v>
      </c>
      <c r="J19" s="141"/>
      <c r="K19" s="259"/>
      <c r="L19" s="554"/>
      <c r="M19" s="554"/>
      <c r="N19" s="554"/>
      <c r="O19" s="554"/>
      <c r="P19" s="555"/>
      <c r="Q19" s="117"/>
      <c r="R19" s="75"/>
      <c r="S19" s="75"/>
      <c r="T19" s="75"/>
      <c r="U19" s="75"/>
      <c r="V19" s="75"/>
      <c r="W19" s="75"/>
      <c r="X19" s="75"/>
      <c r="Y19" s="75"/>
      <c r="Z19" s="75"/>
      <c r="AA19" s="75"/>
      <c r="AB19" s="75"/>
      <c r="AC19" s="75"/>
      <c r="AD19" s="75"/>
      <c r="AE19" s="75"/>
    </row>
    <row r="20" spans="1:31" ht="13.5" thickTop="1">
      <c r="A20" s="75"/>
      <c r="B20" s="75"/>
      <c r="C20" s="75"/>
      <c r="D20" s="75"/>
      <c r="E20" s="75"/>
      <c r="F20" s="75"/>
      <c r="G20" s="75"/>
      <c r="H20" s="75"/>
      <c r="I20" s="75"/>
      <c r="J20" s="75"/>
      <c r="K20" s="117"/>
      <c r="L20" s="117"/>
      <c r="M20" s="117"/>
      <c r="N20" s="117"/>
      <c r="O20" s="117"/>
      <c r="P20" s="117"/>
      <c r="Q20" s="117"/>
      <c r="R20" s="75"/>
      <c r="S20" s="75"/>
      <c r="T20" s="75"/>
      <c r="U20" s="75"/>
      <c r="V20" s="75"/>
      <c r="W20" s="75"/>
      <c r="X20" s="75"/>
      <c r="Y20" s="75"/>
      <c r="Z20" s="75"/>
      <c r="AA20" s="75"/>
      <c r="AB20" s="75"/>
      <c r="AC20" s="75"/>
      <c r="AD20" s="75"/>
      <c r="AE20" s="75"/>
    </row>
    <row r="21" spans="1:31">
      <c r="A21" s="75"/>
      <c r="B21" s="75"/>
      <c r="C21" s="75"/>
      <c r="D21" s="75"/>
      <c r="E21" s="75"/>
      <c r="F21" s="75"/>
      <c r="G21" s="75"/>
      <c r="H21" s="75"/>
      <c r="I21" s="75"/>
      <c r="J21" s="75"/>
      <c r="K21" s="117"/>
      <c r="L21" s="117"/>
      <c r="M21" s="117"/>
      <c r="N21" s="117"/>
      <c r="O21" s="117"/>
      <c r="P21" s="117"/>
      <c r="Q21" s="117"/>
      <c r="R21" s="75"/>
      <c r="S21" s="75"/>
      <c r="T21" s="75"/>
      <c r="U21" s="75"/>
      <c r="V21" s="75"/>
      <c r="W21" s="75"/>
      <c r="X21" s="75"/>
      <c r="Y21" s="75"/>
      <c r="Z21" s="75"/>
      <c r="AA21" s="75"/>
      <c r="AB21" s="75"/>
      <c r="AC21" s="75"/>
      <c r="AD21" s="75"/>
      <c r="AE21" s="75"/>
    </row>
    <row r="22" spans="1:31">
      <c r="A22" s="75"/>
      <c r="B22" s="75"/>
      <c r="C22" s="75"/>
      <c r="D22" s="75"/>
      <c r="E22" s="75"/>
      <c r="F22" s="75"/>
      <c r="G22" s="75"/>
      <c r="H22" s="75"/>
      <c r="I22" s="75"/>
      <c r="J22" s="75"/>
      <c r="K22" s="75"/>
      <c r="L22" s="75"/>
      <c r="M22" s="75"/>
      <c r="N22" s="75"/>
      <c r="O22" s="75"/>
      <c r="P22" s="75"/>
      <c r="Q22" s="75"/>
      <c r="R22" s="75"/>
      <c r="S22" s="75"/>
      <c r="T22" s="75"/>
      <c r="U22" s="75"/>
      <c r="V22" s="75"/>
      <c r="W22" s="75"/>
      <c r="X22" s="75"/>
      <c r="Y22" s="75"/>
      <c r="Z22" s="75"/>
      <c r="AA22" s="75"/>
      <c r="AB22" s="75"/>
      <c r="AC22" s="75"/>
      <c r="AD22" s="75"/>
      <c r="AE22" s="75"/>
    </row>
    <row r="23" spans="1:31">
      <c r="A23" s="75"/>
      <c r="B23" s="75"/>
      <c r="C23" s="75"/>
      <c r="D23" s="75"/>
      <c r="E23" s="75"/>
      <c r="F23" s="75"/>
      <c r="G23" s="75"/>
      <c r="H23" s="75"/>
      <c r="I23" s="75"/>
      <c r="J23" s="75"/>
      <c r="K23" s="75"/>
      <c r="L23" s="75"/>
      <c r="M23" s="75"/>
      <c r="N23" s="75"/>
      <c r="O23" s="75"/>
      <c r="P23" s="75"/>
      <c r="Q23" s="75"/>
      <c r="R23" s="75"/>
      <c r="S23" s="75"/>
      <c r="T23" s="75"/>
      <c r="U23" s="75"/>
      <c r="V23" s="75"/>
      <c r="W23" s="75"/>
      <c r="X23" s="75"/>
      <c r="Y23" s="75"/>
      <c r="Z23" s="75"/>
      <c r="AA23" s="75"/>
      <c r="AB23" s="75"/>
      <c r="AC23" s="75"/>
      <c r="AD23" s="75"/>
      <c r="AE23" s="75"/>
    </row>
    <row r="24" spans="1:31">
      <c r="A24" s="75"/>
      <c r="B24" s="75"/>
      <c r="C24" s="75"/>
      <c r="D24" s="75"/>
      <c r="E24" s="75"/>
      <c r="F24" s="75"/>
      <c r="G24" s="75"/>
      <c r="H24" s="75"/>
      <c r="I24" s="75"/>
      <c r="J24" s="75"/>
      <c r="K24" s="75"/>
      <c r="L24" s="75"/>
      <c r="M24" s="75"/>
      <c r="N24" s="75"/>
      <c r="O24" s="75"/>
      <c r="P24" s="75"/>
      <c r="Q24" s="75"/>
      <c r="R24" s="75"/>
      <c r="S24" s="75"/>
      <c r="T24" s="75"/>
      <c r="U24" s="75"/>
      <c r="V24" s="75"/>
      <c r="W24" s="75"/>
      <c r="X24" s="75"/>
      <c r="Y24" s="75"/>
      <c r="Z24" s="75"/>
      <c r="AA24" s="75"/>
      <c r="AB24" s="75"/>
      <c r="AC24" s="75"/>
      <c r="AD24" s="75"/>
      <c r="AE24" s="75"/>
    </row>
    <row r="25" spans="1:31" ht="18">
      <c r="A25" s="512" t="str">
        <f>CONCATENATE("Kapazitätsorientierte Umsatzberechnung des Unternehmens:  ",  Startseite!C14)</f>
        <v xml:space="preserve">Kapazitätsorientierte Umsatzberechnung des Unternehmens:  </v>
      </c>
      <c r="B25" s="75"/>
      <c r="C25" s="75"/>
      <c r="D25" s="75"/>
      <c r="E25" s="75"/>
      <c r="F25" s="75"/>
      <c r="G25" s="75"/>
      <c r="H25" s="75"/>
      <c r="I25" s="75"/>
      <c r="J25" s="75"/>
      <c r="K25" s="75"/>
      <c r="L25" s="75"/>
      <c r="M25" s="75"/>
      <c r="N25" s="75"/>
      <c r="O25" s="75"/>
      <c r="P25" s="75"/>
      <c r="Q25" s="75"/>
      <c r="R25" s="75"/>
      <c r="S25" s="75"/>
      <c r="T25" s="75"/>
      <c r="U25" s="75"/>
      <c r="V25" s="75"/>
      <c r="W25" s="75"/>
      <c r="X25" s="75"/>
      <c r="Y25" s="75"/>
      <c r="Z25" s="75"/>
      <c r="AA25" s="75"/>
      <c r="AB25" s="75"/>
      <c r="AC25" s="75"/>
      <c r="AD25" s="75"/>
      <c r="AE25" s="75"/>
    </row>
    <row r="26" spans="1:31" ht="13.5" thickBot="1">
      <c r="A26" s="75"/>
      <c r="B26" s="75"/>
      <c r="C26" s="75"/>
      <c r="D26" s="75"/>
      <c r="E26" s="75"/>
      <c r="F26" s="75"/>
      <c r="G26" s="75"/>
      <c r="H26" s="75"/>
      <c r="I26" s="75"/>
      <c r="J26" s="75"/>
      <c r="K26" s="75"/>
      <c r="L26" s="75"/>
      <c r="M26" s="75"/>
      <c r="N26" s="75"/>
      <c r="O26" s="75"/>
      <c r="P26" s="75"/>
      <c r="Q26" s="75"/>
      <c r="R26" s="1011" t="s">
        <v>521</v>
      </c>
      <c r="S26" s="75"/>
      <c r="T26" s="75"/>
      <c r="U26" s="75"/>
      <c r="V26" s="75"/>
      <c r="W26" s="75"/>
      <c r="X26" s="75"/>
      <c r="Y26" s="75"/>
      <c r="Z26" s="75"/>
      <c r="AA26" s="75"/>
      <c r="AB26" s="75"/>
      <c r="AC26" s="75"/>
      <c r="AD26" s="75"/>
      <c r="AE26" s="75"/>
    </row>
    <row r="27" spans="1:31" ht="13.5" thickTop="1">
      <c r="A27" s="556"/>
      <c r="B27" s="557"/>
      <c r="C27" s="557"/>
      <c r="D27" s="557"/>
      <c r="E27" s="557"/>
      <c r="F27" s="557"/>
      <c r="G27" s="557"/>
      <c r="H27" s="557"/>
      <c r="I27" s="557"/>
      <c r="J27" s="557"/>
      <c r="K27" s="557"/>
      <c r="L27" s="557"/>
      <c r="M27" s="557"/>
      <c r="N27" s="557"/>
      <c r="O27" s="557"/>
      <c r="P27" s="558"/>
      <c r="Q27" s="75"/>
      <c r="R27" s="75"/>
      <c r="S27" s="75"/>
      <c r="T27" s="75"/>
      <c r="U27" s="75"/>
      <c r="V27" s="75"/>
      <c r="W27" s="75"/>
      <c r="X27" s="75"/>
      <c r="Y27" s="75"/>
      <c r="Z27" s="75"/>
      <c r="AA27" s="75"/>
      <c r="AB27" s="75"/>
      <c r="AC27" s="75"/>
      <c r="AD27" s="75"/>
      <c r="AE27" s="75"/>
    </row>
    <row r="28" spans="1:31" ht="13.5" thickBot="1">
      <c r="A28" s="559"/>
      <c r="B28" s="1292" t="s">
        <v>410</v>
      </c>
      <c r="C28" s="1292"/>
      <c r="D28" s="1292"/>
      <c r="E28" s="1292"/>
      <c r="F28" s="1294"/>
      <c r="G28" s="1292" t="s">
        <v>153</v>
      </c>
      <c r="H28" s="1292"/>
      <c r="I28" s="1292"/>
      <c r="J28" s="1292"/>
      <c r="K28" s="1294"/>
      <c r="L28" s="1291" t="s">
        <v>154</v>
      </c>
      <c r="M28" s="1292"/>
      <c r="N28" s="1292"/>
      <c r="O28" s="1292"/>
      <c r="P28" s="1293"/>
      <c r="Q28" s="75"/>
      <c r="R28" s="75"/>
      <c r="S28" s="75"/>
      <c r="T28" s="75"/>
      <c r="U28" s="75"/>
      <c r="V28" s="75"/>
      <c r="W28" s="75"/>
      <c r="X28" s="75"/>
      <c r="Y28" s="75"/>
      <c r="Z28" s="75"/>
      <c r="AA28" s="75"/>
      <c r="AB28" s="75"/>
      <c r="AC28" s="75"/>
      <c r="AD28" s="75"/>
      <c r="AE28" s="75"/>
    </row>
    <row r="29" spans="1:31" ht="13.5" thickBot="1">
      <c r="A29" s="561" t="s">
        <v>0</v>
      </c>
      <c r="B29" s="562" t="s">
        <v>132</v>
      </c>
      <c r="C29" s="562" t="s">
        <v>128</v>
      </c>
      <c r="D29" s="562" t="s">
        <v>155</v>
      </c>
      <c r="E29" s="562" t="s">
        <v>1</v>
      </c>
      <c r="F29" s="563" t="s">
        <v>30</v>
      </c>
      <c r="G29" s="562" t="s">
        <v>132</v>
      </c>
      <c r="H29" s="562" t="s">
        <v>128</v>
      </c>
      <c r="I29" s="562" t="s">
        <v>155</v>
      </c>
      <c r="J29" s="562" t="s">
        <v>1</v>
      </c>
      <c r="K29" s="563" t="s">
        <v>30</v>
      </c>
      <c r="L29" s="562" t="s">
        <v>132</v>
      </c>
      <c r="M29" s="562" t="s">
        <v>128</v>
      </c>
      <c r="N29" s="562" t="s">
        <v>155</v>
      </c>
      <c r="O29" s="562" t="s">
        <v>1</v>
      </c>
      <c r="P29" s="564" t="s">
        <v>30</v>
      </c>
      <c r="Q29" s="75"/>
      <c r="R29" s="75"/>
      <c r="S29" s="75"/>
      <c r="T29" s="75"/>
      <c r="U29" s="75"/>
      <c r="V29" s="75"/>
      <c r="W29" s="75"/>
      <c r="X29" s="75"/>
      <c r="Y29" s="75"/>
      <c r="Z29" s="75"/>
      <c r="AA29" s="75"/>
      <c r="AB29" s="75"/>
      <c r="AC29" s="75"/>
      <c r="AD29" s="75"/>
      <c r="AE29" s="75"/>
    </row>
    <row r="30" spans="1:31">
      <c r="A30" s="565" t="s">
        <v>133</v>
      </c>
      <c r="B30" s="566"/>
      <c r="C30" s="922"/>
      <c r="D30" s="1001">
        <f>52*C30</f>
        <v>0</v>
      </c>
      <c r="E30" s="566"/>
      <c r="F30" s="567"/>
      <c r="G30" s="566"/>
      <c r="H30" s="922"/>
      <c r="I30" s="1001">
        <f>52*H30</f>
        <v>0</v>
      </c>
      <c r="J30" s="566"/>
      <c r="K30" s="567"/>
      <c r="L30" s="566"/>
      <c r="M30" s="922"/>
      <c r="N30" s="1001">
        <f>52*M30</f>
        <v>0</v>
      </c>
      <c r="O30" s="566"/>
      <c r="P30" s="568"/>
      <c r="Q30" s="75"/>
      <c r="R30" s="75"/>
      <c r="S30" s="75"/>
      <c r="T30" s="75"/>
      <c r="U30" s="75"/>
      <c r="V30" s="75"/>
      <c r="W30" s="75"/>
      <c r="X30" s="75"/>
      <c r="Y30" s="75"/>
      <c r="Z30" s="75"/>
      <c r="AA30" s="75"/>
      <c r="AB30" s="75"/>
      <c r="AC30" s="75"/>
      <c r="AD30" s="75"/>
      <c r="AE30" s="75"/>
    </row>
    <row r="31" spans="1:31">
      <c r="A31" s="569" t="s">
        <v>450</v>
      </c>
      <c r="B31" s="206"/>
      <c r="C31" s="922">
        <f>C30/5</f>
        <v>0</v>
      </c>
      <c r="D31" s="108"/>
      <c r="E31" s="206"/>
      <c r="F31" s="570"/>
      <c r="G31" s="206"/>
      <c r="H31" s="922">
        <f>H30/5</f>
        <v>0</v>
      </c>
      <c r="I31" s="108"/>
      <c r="J31" s="206"/>
      <c r="K31" s="570"/>
      <c r="L31" s="206"/>
      <c r="M31" s="922">
        <f>M30/5</f>
        <v>0</v>
      </c>
      <c r="N31" s="108"/>
      <c r="O31" s="206"/>
      <c r="P31" s="571"/>
      <c r="Q31" s="75"/>
      <c r="R31" s="75"/>
      <c r="S31" s="75"/>
      <c r="T31" s="75"/>
      <c r="U31" s="75"/>
      <c r="V31" s="75"/>
      <c r="W31" s="75"/>
      <c r="X31" s="75"/>
      <c r="Y31" s="75"/>
      <c r="Z31" s="75"/>
      <c r="AA31" s="75"/>
      <c r="AB31" s="75"/>
      <c r="AC31" s="75"/>
      <c r="AD31" s="75"/>
      <c r="AE31" s="75"/>
    </row>
    <row r="32" spans="1:31">
      <c r="A32" s="569" t="s">
        <v>134</v>
      </c>
      <c r="B32" s="977">
        <v>10</v>
      </c>
      <c r="C32" s="206"/>
      <c r="D32" s="108">
        <f>B32*C$31</f>
        <v>0</v>
      </c>
      <c r="E32" s="206"/>
      <c r="F32" s="570"/>
      <c r="G32" s="977">
        <v>10</v>
      </c>
      <c r="H32" s="206"/>
      <c r="I32" s="108">
        <f>G32*H$31</f>
        <v>0</v>
      </c>
      <c r="J32" s="206"/>
      <c r="K32" s="570"/>
      <c r="L32" s="977">
        <v>10</v>
      </c>
      <c r="M32" s="206"/>
      <c r="N32" s="108">
        <f>L32*M$31</f>
        <v>0</v>
      </c>
      <c r="O32" s="206"/>
      <c r="P32" s="568"/>
      <c r="Q32" s="75"/>
      <c r="R32" s="75"/>
      <c r="S32" s="75"/>
      <c r="T32" s="75"/>
      <c r="U32" s="75"/>
      <c r="V32" s="75"/>
      <c r="W32" s="75"/>
      <c r="X32" s="75"/>
      <c r="Y32" s="75"/>
      <c r="Z32" s="75"/>
      <c r="AA32" s="75"/>
      <c r="AB32" s="75"/>
      <c r="AC32" s="75"/>
      <c r="AD32" s="75"/>
      <c r="AE32" s="75"/>
    </row>
    <row r="33" spans="1:31">
      <c r="A33" s="569" t="s">
        <v>135</v>
      </c>
      <c r="B33" s="977">
        <v>10</v>
      </c>
      <c r="C33" s="206"/>
      <c r="D33" s="108">
        <f>B33*C$31</f>
        <v>0</v>
      </c>
      <c r="E33" s="206"/>
      <c r="F33" s="570"/>
      <c r="G33" s="977">
        <v>30</v>
      </c>
      <c r="H33" s="206"/>
      <c r="I33" s="108">
        <f>G33*H$31</f>
        <v>0</v>
      </c>
      <c r="J33" s="206"/>
      <c r="K33" s="570"/>
      <c r="L33" s="977">
        <v>30</v>
      </c>
      <c r="M33" s="206"/>
      <c r="N33" s="108">
        <f>L33*M$31</f>
        <v>0</v>
      </c>
      <c r="O33" s="206"/>
      <c r="P33" s="571"/>
      <c r="Q33" s="75"/>
      <c r="R33" s="75"/>
      <c r="S33" s="75"/>
      <c r="T33" s="75"/>
      <c r="U33" s="75"/>
      <c r="V33" s="75"/>
      <c r="W33" s="75"/>
      <c r="X33" s="75"/>
      <c r="Y33" s="75"/>
      <c r="Z33" s="75"/>
      <c r="AA33" s="75"/>
      <c r="AB33" s="75"/>
      <c r="AC33" s="75"/>
      <c r="AD33" s="75"/>
      <c r="AE33" s="75"/>
    </row>
    <row r="34" spans="1:31">
      <c r="A34" s="569" t="s">
        <v>136</v>
      </c>
      <c r="B34" s="977">
        <v>5</v>
      </c>
      <c r="C34" s="206"/>
      <c r="D34" s="108">
        <f>B34*C$31</f>
        <v>0</v>
      </c>
      <c r="E34" s="206"/>
      <c r="F34" s="570"/>
      <c r="G34" s="977">
        <v>10</v>
      </c>
      <c r="H34" s="206"/>
      <c r="I34" s="108">
        <f>G34*H$31</f>
        <v>0</v>
      </c>
      <c r="J34" s="206"/>
      <c r="K34" s="570"/>
      <c r="L34" s="977">
        <v>10</v>
      </c>
      <c r="M34" s="206"/>
      <c r="N34" s="108">
        <f>L34*M$31</f>
        <v>0</v>
      </c>
      <c r="O34" s="206"/>
      <c r="P34" s="568"/>
      <c r="Q34" s="75"/>
      <c r="R34" s="75"/>
      <c r="S34" s="75"/>
      <c r="T34" s="75"/>
      <c r="U34" s="75"/>
      <c r="V34" s="75"/>
      <c r="W34" s="75"/>
      <c r="X34" s="75"/>
      <c r="Y34" s="75"/>
      <c r="Z34" s="75"/>
      <c r="AA34" s="75"/>
      <c r="AB34" s="75"/>
      <c r="AC34" s="75"/>
      <c r="AD34" s="75"/>
      <c r="AE34" s="75"/>
    </row>
    <row r="35" spans="1:31" ht="13.5" thickBot="1">
      <c r="A35" s="572" t="s">
        <v>137</v>
      </c>
      <c r="B35" s="910">
        <v>11.785</v>
      </c>
      <c r="C35" s="84"/>
      <c r="D35" s="446">
        <f>B35*C$31</f>
        <v>0</v>
      </c>
      <c r="E35" s="84"/>
      <c r="F35" s="573"/>
      <c r="G35" s="910">
        <v>5</v>
      </c>
      <c r="H35" s="84"/>
      <c r="I35" s="446">
        <f>G35*H$31</f>
        <v>0</v>
      </c>
      <c r="J35" s="84"/>
      <c r="K35" s="573"/>
      <c r="L35" s="910">
        <v>50</v>
      </c>
      <c r="M35" s="84"/>
      <c r="N35" s="446">
        <f>L35*M$31</f>
        <v>0</v>
      </c>
      <c r="O35" s="84"/>
      <c r="P35" s="574"/>
      <c r="Q35" s="75"/>
      <c r="R35" s="75"/>
      <c r="S35" s="75"/>
      <c r="T35" s="75"/>
      <c r="U35" s="75"/>
      <c r="V35" s="75"/>
      <c r="W35" s="75"/>
      <c r="X35" s="75"/>
      <c r="Y35" s="75"/>
      <c r="Z35" s="75"/>
      <c r="AA35" s="75"/>
      <c r="AB35" s="75"/>
      <c r="AC35" s="75"/>
      <c r="AD35" s="75"/>
      <c r="AE35" s="75"/>
    </row>
    <row r="36" spans="1:31">
      <c r="A36" s="575" t="s">
        <v>139</v>
      </c>
      <c r="B36" s="566"/>
      <c r="C36" s="566"/>
      <c r="D36" s="1001">
        <f>D30-SUM(D32:D35)</f>
        <v>0</v>
      </c>
      <c r="E36" s="566"/>
      <c r="F36" s="567"/>
      <c r="G36" s="566"/>
      <c r="H36" s="566"/>
      <c r="I36" s="1001">
        <f>I30-SUM(I32:I35)</f>
        <v>0</v>
      </c>
      <c r="J36" s="566"/>
      <c r="K36" s="567"/>
      <c r="L36" s="566"/>
      <c r="M36" s="566"/>
      <c r="N36" s="1001">
        <f>N30-SUM(N32:N35)</f>
        <v>0</v>
      </c>
      <c r="O36" s="566"/>
      <c r="P36" s="568"/>
      <c r="Q36" s="75"/>
      <c r="R36" s="75"/>
      <c r="S36" s="75"/>
      <c r="T36" s="75"/>
      <c r="U36" s="75"/>
      <c r="V36" s="75"/>
      <c r="W36" s="75"/>
      <c r="X36" s="75"/>
      <c r="Y36" s="75"/>
      <c r="Z36" s="75"/>
      <c r="AA36" s="75"/>
      <c r="AB36" s="75"/>
      <c r="AC36" s="75"/>
      <c r="AD36" s="75"/>
      <c r="AE36" s="75"/>
    </row>
    <row r="37" spans="1:31" ht="13.5" thickBot="1">
      <c r="A37" s="577" t="s">
        <v>150</v>
      </c>
      <c r="B37" s="578"/>
      <c r="C37" s="578"/>
      <c r="D37" s="911"/>
      <c r="E37" s="578"/>
      <c r="F37" s="579"/>
      <c r="G37" s="578"/>
      <c r="H37" s="578"/>
      <c r="I37" s="1003"/>
      <c r="J37" s="578"/>
      <c r="K37" s="579"/>
      <c r="L37" s="578"/>
      <c r="M37" s="578"/>
      <c r="N37" s="1003"/>
      <c r="O37" s="578"/>
      <c r="P37" s="574"/>
      <c r="Q37" s="75"/>
      <c r="R37" s="75"/>
      <c r="S37" s="75"/>
      <c r="T37" s="75"/>
      <c r="U37" s="75"/>
      <c r="V37" s="75"/>
      <c r="W37" s="75"/>
      <c r="X37" s="75"/>
      <c r="Y37" s="75"/>
      <c r="Z37" s="75"/>
      <c r="AA37" s="75"/>
      <c r="AB37" s="75"/>
      <c r="AC37" s="75"/>
      <c r="AD37" s="75"/>
      <c r="AE37" s="75"/>
    </row>
    <row r="38" spans="1:31">
      <c r="A38" s="580" t="s">
        <v>138</v>
      </c>
      <c r="B38" s="429"/>
      <c r="C38" s="429"/>
      <c r="D38" s="106">
        <f>D36+D37</f>
        <v>0</v>
      </c>
      <c r="E38" s="429"/>
      <c r="F38" s="581"/>
      <c r="G38" s="429"/>
      <c r="H38" s="429"/>
      <c r="I38" s="106">
        <f>I36+I37</f>
        <v>0</v>
      </c>
      <c r="J38" s="429"/>
      <c r="K38" s="581"/>
      <c r="L38" s="429"/>
      <c r="M38" s="429"/>
      <c r="N38" s="106">
        <f>N36+N37</f>
        <v>0</v>
      </c>
      <c r="O38" s="429"/>
      <c r="P38" s="568"/>
      <c r="Q38" s="75"/>
      <c r="R38" s="75"/>
      <c r="S38" s="75"/>
      <c r="T38" s="75"/>
      <c r="U38" s="75"/>
      <c r="V38" s="75"/>
      <c r="W38" s="75"/>
      <c r="X38" s="75"/>
      <c r="Y38" s="75"/>
      <c r="Z38" s="75"/>
      <c r="AA38" s="75"/>
      <c r="AB38" s="75"/>
      <c r="AC38" s="75"/>
      <c r="AD38" s="75"/>
      <c r="AE38" s="75"/>
    </row>
    <row r="39" spans="1:31" ht="13.5" thickBot="1">
      <c r="A39" s="582" t="s">
        <v>151</v>
      </c>
      <c r="B39" s="578"/>
      <c r="C39" s="578"/>
      <c r="D39" s="1002">
        <f>D38*E39</f>
        <v>0</v>
      </c>
      <c r="E39" s="978">
        <v>0.35</v>
      </c>
      <c r="F39" s="579"/>
      <c r="G39" s="578"/>
      <c r="H39" s="578"/>
      <c r="I39" s="1002">
        <f>I38*J39</f>
        <v>0</v>
      </c>
      <c r="J39" s="978">
        <v>0.1</v>
      </c>
      <c r="K39" s="579"/>
      <c r="L39" s="578"/>
      <c r="M39" s="578"/>
      <c r="N39" s="1002">
        <f>N38*O39</f>
        <v>0</v>
      </c>
      <c r="O39" s="978">
        <v>0.5</v>
      </c>
      <c r="P39" s="584"/>
      <c r="Q39" s="75"/>
      <c r="R39" s="75"/>
      <c r="S39" s="75"/>
      <c r="T39" s="75"/>
      <c r="U39" s="75"/>
      <c r="V39" s="75"/>
      <c r="W39" s="75"/>
      <c r="X39" s="75"/>
      <c r="Y39" s="75"/>
      <c r="Z39" s="75"/>
      <c r="AA39" s="75"/>
      <c r="AB39" s="75"/>
      <c r="AC39" s="75"/>
      <c r="AD39" s="75"/>
      <c r="AE39" s="75"/>
    </row>
    <row r="40" spans="1:31">
      <c r="A40" s="580" t="s">
        <v>304</v>
      </c>
      <c r="B40" s="429"/>
      <c r="C40" s="429"/>
      <c r="D40" s="106">
        <f>D38-D39</f>
        <v>0</v>
      </c>
      <c r="E40" s="429"/>
      <c r="F40" s="581"/>
      <c r="G40" s="429"/>
      <c r="H40" s="429"/>
      <c r="I40" s="106">
        <f>I38-I39</f>
        <v>0</v>
      </c>
      <c r="J40" s="429"/>
      <c r="K40" s="581"/>
      <c r="L40" s="429"/>
      <c r="M40" s="429"/>
      <c r="N40" s="106">
        <f>N38-N39</f>
        <v>0</v>
      </c>
      <c r="O40" s="429"/>
      <c r="P40" s="568"/>
      <c r="Q40" s="75"/>
      <c r="R40" s="75"/>
      <c r="S40" s="75"/>
      <c r="T40" s="75"/>
      <c r="U40" s="75"/>
      <c r="V40" s="75"/>
      <c r="W40" s="75"/>
      <c r="X40" s="75"/>
      <c r="Y40" s="75"/>
      <c r="Z40" s="75"/>
      <c r="AA40" s="75"/>
      <c r="AB40" s="75"/>
      <c r="AC40" s="75"/>
      <c r="AD40" s="75"/>
      <c r="AE40" s="75"/>
    </row>
    <row r="41" spans="1:31" ht="13.5" thickBot="1">
      <c r="A41" s="585" t="s">
        <v>140</v>
      </c>
      <c r="B41" s="586"/>
      <c r="C41" s="586"/>
      <c r="D41" s="979">
        <v>1</v>
      </c>
      <c r="E41" s="586"/>
      <c r="F41" s="587"/>
      <c r="G41" s="586"/>
      <c r="H41" s="586"/>
      <c r="I41" s="1004"/>
      <c r="J41" s="586"/>
      <c r="K41" s="587"/>
      <c r="L41" s="586"/>
      <c r="M41" s="586"/>
      <c r="N41" s="1004"/>
      <c r="O41" s="586"/>
      <c r="P41" s="574"/>
      <c r="Q41" s="75"/>
      <c r="R41" s="75"/>
      <c r="S41" s="75"/>
      <c r="T41" s="75"/>
      <c r="U41" s="75"/>
      <c r="V41" s="75"/>
      <c r="W41" s="75"/>
      <c r="X41" s="75"/>
      <c r="Y41" s="75"/>
      <c r="Z41" s="75"/>
      <c r="AA41" s="75"/>
      <c r="AB41" s="75"/>
      <c r="AC41" s="75"/>
      <c r="AD41" s="75"/>
      <c r="AE41" s="75"/>
    </row>
    <row r="42" spans="1:31">
      <c r="A42" s="575" t="s">
        <v>303</v>
      </c>
      <c r="B42" s="566"/>
      <c r="C42" s="566"/>
      <c r="D42" s="1001">
        <f>D40*D41</f>
        <v>0</v>
      </c>
      <c r="E42" s="566"/>
      <c r="F42" s="567"/>
      <c r="G42" s="566"/>
      <c r="H42" s="566"/>
      <c r="I42" s="1001">
        <f>I40*I41</f>
        <v>0</v>
      </c>
      <c r="J42" s="566"/>
      <c r="K42" s="567"/>
      <c r="L42" s="566"/>
      <c r="M42" s="566"/>
      <c r="N42" s="1001">
        <f>N40*N41</f>
        <v>0</v>
      </c>
      <c r="O42" s="566"/>
      <c r="P42" s="588"/>
      <c r="Q42" s="75"/>
      <c r="R42" s="75"/>
      <c r="S42" s="75"/>
      <c r="T42" s="75"/>
      <c r="U42" s="75"/>
      <c r="V42" s="75"/>
      <c r="W42" s="75"/>
      <c r="X42" s="75"/>
      <c r="Y42" s="75"/>
      <c r="Z42" s="75"/>
      <c r="AA42" s="75"/>
      <c r="AB42" s="75"/>
      <c r="AC42" s="75"/>
      <c r="AD42" s="75"/>
      <c r="AE42" s="75"/>
    </row>
    <row r="43" spans="1:31" ht="13.5" thickBot="1">
      <c r="A43" s="577" t="s">
        <v>172</v>
      </c>
      <c r="B43" s="578"/>
      <c r="C43" s="578"/>
      <c r="D43" s="578"/>
      <c r="E43" s="578"/>
      <c r="F43" s="912"/>
      <c r="G43" s="578"/>
      <c r="H43" s="578"/>
      <c r="I43" s="578"/>
      <c r="J43" s="578"/>
      <c r="K43" s="912"/>
      <c r="L43" s="578"/>
      <c r="M43" s="578"/>
      <c r="N43" s="578"/>
      <c r="O43" s="578"/>
      <c r="P43" s="913"/>
      <c r="Q43" s="75"/>
      <c r="R43" s="75"/>
      <c r="S43" s="75"/>
      <c r="T43" s="75"/>
      <c r="U43" s="75"/>
      <c r="V43" s="75"/>
      <c r="W43" s="75"/>
      <c r="X43" s="75"/>
      <c r="Y43" s="75"/>
      <c r="Z43" s="75"/>
      <c r="AA43" s="75"/>
      <c r="AB43" s="75"/>
      <c r="AC43" s="75"/>
      <c r="AD43" s="75"/>
      <c r="AE43" s="75"/>
    </row>
    <row r="44" spans="1:31" ht="13.5" thickBot="1">
      <c r="A44" s="589" t="s">
        <v>141</v>
      </c>
      <c r="B44" s="590"/>
      <c r="C44" s="590"/>
      <c r="D44" s="590"/>
      <c r="E44" s="590"/>
      <c r="F44" s="591">
        <f>D42*F43</f>
        <v>0</v>
      </c>
      <c r="G44" s="592"/>
      <c r="H44" s="593"/>
      <c r="I44" s="593"/>
      <c r="J44" s="593"/>
      <c r="K44" s="594">
        <f>I42*K43</f>
        <v>0</v>
      </c>
      <c r="L44" s="593"/>
      <c r="M44" s="593"/>
      <c r="N44" s="593"/>
      <c r="O44" s="593"/>
      <c r="P44" s="1000">
        <f>N42*P43</f>
        <v>0</v>
      </c>
      <c r="Q44" s="75"/>
      <c r="R44" s="75"/>
      <c r="S44" s="75"/>
      <c r="T44" s="75"/>
      <c r="U44" s="75"/>
      <c r="V44" s="75"/>
      <c r="W44" s="75"/>
      <c r="X44" s="75"/>
      <c r="Y44" s="75"/>
      <c r="Z44" s="75"/>
      <c r="AA44" s="75"/>
      <c r="AB44" s="75"/>
      <c r="AC44" s="75"/>
      <c r="AD44" s="75"/>
      <c r="AE44" s="75"/>
    </row>
    <row r="45" spans="1:31">
      <c r="A45" s="596"/>
      <c r="B45" s="597"/>
      <c r="C45" s="597"/>
      <c r="D45" s="597"/>
      <c r="E45" s="597"/>
      <c r="F45" s="568"/>
      <c r="G45" s="117"/>
      <c r="H45" s="598"/>
      <c r="I45" s="117"/>
      <c r="J45" s="117"/>
      <c r="K45" s="117"/>
      <c r="L45" s="117"/>
      <c r="M45" s="117"/>
      <c r="N45" s="117"/>
      <c r="O45" s="117"/>
      <c r="P45" s="469"/>
      <c r="Q45" s="117"/>
      <c r="R45" s="75"/>
      <c r="S45" s="75"/>
      <c r="T45" s="75"/>
      <c r="U45" s="75"/>
      <c r="V45" s="75"/>
      <c r="W45" s="75"/>
      <c r="X45" s="75"/>
      <c r="Y45" s="75"/>
      <c r="Z45" s="75"/>
      <c r="AA45" s="75"/>
      <c r="AB45" s="75"/>
      <c r="AC45" s="75"/>
      <c r="AD45" s="75"/>
      <c r="AE45" s="75"/>
    </row>
    <row r="46" spans="1:31" ht="16.5" thickBot="1">
      <c r="A46" s="599" t="s">
        <v>156</v>
      </c>
      <c r="B46" s="600"/>
      <c r="C46" s="600"/>
      <c r="D46" s="600"/>
      <c r="E46" s="560" t="s">
        <v>1</v>
      </c>
      <c r="F46" s="601" t="s">
        <v>30</v>
      </c>
      <c r="G46" s="117"/>
      <c r="H46" s="602"/>
      <c r="I46" s="117"/>
      <c r="J46" s="117"/>
      <c r="K46" s="117"/>
      <c r="L46" s="117"/>
      <c r="M46" s="117"/>
      <c r="N46" s="117"/>
      <c r="O46" s="117"/>
      <c r="P46" s="469"/>
      <c r="Q46" s="117"/>
      <c r="R46" s="75"/>
      <c r="S46" s="75"/>
      <c r="T46" s="75"/>
      <c r="U46" s="75"/>
      <c r="V46" s="75"/>
      <c r="W46" s="75"/>
      <c r="X46" s="75"/>
      <c r="Y46" s="75"/>
      <c r="Z46" s="75"/>
      <c r="AA46" s="75"/>
      <c r="AB46" s="75"/>
      <c r="AC46" s="75"/>
      <c r="AD46" s="75"/>
      <c r="AE46" s="75"/>
    </row>
    <row r="47" spans="1:31">
      <c r="A47" s="559" t="s">
        <v>145</v>
      </c>
      <c r="B47" s="117"/>
      <c r="C47" s="117"/>
      <c r="D47" s="117"/>
      <c r="E47" s="117"/>
      <c r="F47" s="603">
        <f>F44+K44+P44</f>
        <v>0</v>
      </c>
      <c r="G47" s="117"/>
      <c r="H47" s="456"/>
      <c r="I47" s="117"/>
      <c r="J47" s="117"/>
      <c r="K47" s="117"/>
      <c r="L47" s="117"/>
      <c r="M47" s="117"/>
      <c r="N47" s="117"/>
      <c r="O47" s="117"/>
      <c r="P47" s="469"/>
      <c r="Q47" s="117"/>
      <c r="R47" s="75"/>
      <c r="S47" s="75"/>
      <c r="T47" s="75"/>
      <c r="U47" s="75"/>
      <c r="V47" s="75"/>
      <c r="W47" s="75"/>
      <c r="X47" s="75"/>
      <c r="Y47" s="75"/>
      <c r="Z47" s="75"/>
      <c r="AA47" s="75"/>
      <c r="AB47" s="75"/>
      <c r="AC47" s="75"/>
      <c r="AD47" s="75"/>
      <c r="AE47" s="75"/>
    </row>
    <row r="48" spans="1:31">
      <c r="A48" s="559"/>
      <c r="B48" s="117"/>
      <c r="C48" s="117"/>
      <c r="D48" s="117"/>
      <c r="E48" s="117"/>
      <c r="F48" s="568"/>
      <c r="G48" s="117"/>
      <c r="H48" s="598"/>
      <c r="I48" s="614"/>
      <c r="J48" s="117"/>
      <c r="K48" s="117"/>
      <c r="L48" s="117"/>
      <c r="M48" s="117"/>
      <c r="N48" s="117"/>
      <c r="O48" s="117"/>
      <c r="P48" s="469"/>
      <c r="Q48" s="117"/>
      <c r="R48" s="75"/>
      <c r="S48" s="75"/>
      <c r="T48" s="75"/>
      <c r="U48" s="75"/>
      <c r="V48" s="75"/>
      <c r="W48" s="75"/>
      <c r="X48" s="75"/>
      <c r="Y48" s="75"/>
      <c r="Z48" s="75"/>
      <c r="AA48" s="75"/>
      <c r="AB48" s="75"/>
      <c r="AC48" s="75"/>
      <c r="AD48" s="75"/>
      <c r="AE48" s="75"/>
    </row>
    <row r="49" spans="1:31">
      <c r="A49" s="604" t="s">
        <v>142</v>
      </c>
      <c r="B49" s="507"/>
      <c r="C49" s="507"/>
      <c r="D49" s="507"/>
      <c r="E49" s="980"/>
      <c r="F49" s="605"/>
      <c r="G49" s="117"/>
      <c r="H49" s="606"/>
      <c r="I49" s="611"/>
      <c r="J49" s="607"/>
      <c r="K49" s="607"/>
      <c r="L49" s="117"/>
      <c r="M49" s="117"/>
      <c r="N49" s="117"/>
      <c r="O49" s="607"/>
      <c r="P49" s="469"/>
      <c r="Q49" s="117"/>
      <c r="R49" s="75"/>
      <c r="S49" s="75"/>
      <c r="T49" s="75"/>
      <c r="U49" s="75"/>
      <c r="V49" s="75"/>
      <c r="W49" s="75"/>
      <c r="X49" s="75"/>
      <c r="Y49" s="75"/>
      <c r="Z49" s="75"/>
      <c r="AA49" s="75"/>
      <c r="AB49" s="75"/>
      <c r="AC49" s="75"/>
      <c r="AD49" s="75"/>
      <c r="AE49" s="75"/>
    </row>
    <row r="50" spans="1:31">
      <c r="A50" s="604" t="s">
        <v>143</v>
      </c>
      <c r="B50" s="507"/>
      <c r="C50" s="507"/>
      <c r="D50" s="507"/>
      <c r="E50" s="980"/>
      <c r="F50" s="605"/>
      <c r="G50" s="117"/>
      <c r="H50" s="598"/>
      <c r="I50" s="614"/>
      <c r="J50" s="607"/>
      <c r="K50" s="607"/>
      <c r="L50" s="117"/>
      <c r="M50" s="117"/>
      <c r="N50" s="117"/>
      <c r="O50" s="607"/>
      <c r="P50" s="469"/>
      <c r="Q50" s="117"/>
      <c r="R50" s="75"/>
      <c r="S50" s="75"/>
      <c r="T50" s="75"/>
      <c r="U50" s="75"/>
      <c r="V50" s="75"/>
      <c r="W50" s="75"/>
      <c r="X50" s="75"/>
      <c r="Y50" s="75"/>
      <c r="Z50" s="75"/>
      <c r="AA50" s="75"/>
      <c r="AB50" s="75"/>
      <c r="AC50" s="75"/>
      <c r="AD50" s="75"/>
      <c r="AE50" s="75"/>
    </row>
    <row r="51" spans="1:31">
      <c r="A51" s="608" t="s">
        <v>146</v>
      </c>
      <c r="B51" s="481"/>
      <c r="C51" s="481"/>
      <c r="D51" s="481"/>
      <c r="E51" s="448"/>
      <c r="F51" s="609">
        <f>(F47+F53)/(1-(E49*(1+E50)))-(F47+F53)</f>
        <v>0</v>
      </c>
      <c r="G51" s="117"/>
      <c r="H51" s="598"/>
      <c r="I51" s="117"/>
      <c r="J51" s="611"/>
      <c r="K51" s="117"/>
      <c r="L51" s="117"/>
      <c r="M51" s="117"/>
      <c r="N51" s="117"/>
      <c r="O51" s="117"/>
      <c r="P51" s="469"/>
      <c r="Q51" s="117"/>
      <c r="R51" s="75"/>
      <c r="S51" s="75"/>
      <c r="T51" s="75"/>
      <c r="U51" s="75"/>
      <c r="V51" s="75"/>
      <c r="W51" s="75"/>
      <c r="X51" s="75"/>
      <c r="Y51" s="75"/>
      <c r="Z51" s="75"/>
      <c r="AA51" s="75"/>
      <c r="AB51" s="75"/>
      <c r="AC51" s="75"/>
      <c r="AD51" s="75"/>
      <c r="AE51" s="75"/>
    </row>
    <row r="52" spans="1:31">
      <c r="A52" s="604"/>
      <c r="B52" s="507"/>
      <c r="C52" s="507"/>
      <c r="D52" s="507"/>
      <c r="E52" s="415"/>
      <c r="F52" s="610"/>
      <c r="G52" s="117"/>
      <c r="H52" s="598"/>
      <c r="I52" s="117"/>
      <c r="J52" s="117"/>
      <c r="K52" s="117"/>
      <c r="L52" s="117"/>
      <c r="M52" s="117"/>
      <c r="N52" s="117"/>
      <c r="O52" s="117"/>
      <c r="P52" s="117"/>
      <c r="Q52" s="117"/>
      <c r="R52" s="75"/>
      <c r="S52" s="75"/>
      <c r="T52" s="75"/>
      <c r="U52" s="75"/>
      <c r="V52" s="75"/>
      <c r="W52" s="75"/>
      <c r="X52" s="75"/>
      <c r="Y52" s="75"/>
      <c r="Z52" s="75"/>
      <c r="AA52" s="75"/>
      <c r="AB52" s="75"/>
      <c r="AC52" s="75"/>
      <c r="AD52" s="75"/>
      <c r="AE52" s="75"/>
    </row>
    <row r="53" spans="1:31">
      <c r="A53" s="604" t="s">
        <v>147</v>
      </c>
      <c r="B53" s="507"/>
      <c r="C53" s="507"/>
      <c r="D53" s="507"/>
      <c r="E53" s="507"/>
      <c r="F53" s="914"/>
      <c r="G53" s="117"/>
      <c r="H53" s="598"/>
      <c r="I53" s="117"/>
      <c r="J53" s="117"/>
      <c r="K53" s="876"/>
      <c r="L53" s="117"/>
      <c r="M53" s="117"/>
      <c r="N53" s="117"/>
      <c r="O53" s="117"/>
      <c r="P53" s="469"/>
      <c r="Q53" s="117"/>
      <c r="R53" s="75"/>
      <c r="S53" s="75"/>
      <c r="T53" s="75"/>
      <c r="U53" s="75"/>
      <c r="V53" s="75"/>
      <c r="W53" s="75"/>
      <c r="X53" s="75"/>
      <c r="Y53" s="75"/>
      <c r="Z53" s="75"/>
      <c r="AA53" s="75"/>
      <c r="AB53" s="75"/>
      <c r="AC53" s="75"/>
      <c r="AD53" s="75"/>
      <c r="AE53" s="75"/>
    </row>
    <row r="54" spans="1:31">
      <c r="A54" s="604" t="s">
        <v>144</v>
      </c>
      <c r="B54" s="507"/>
      <c r="C54" s="507"/>
      <c r="D54" s="507"/>
      <c r="E54" s="981"/>
      <c r="F54" s="605"/>
      <c r="G54" s="117"/>
      <c r="H54" s="598"/>
      <c r="I54" s="117"/>
      <c r="J54" s="611"/>
      <c r="K54" s="611"/>
      <c r="L54" s="117"/>
      <c r="M54" s="117"/>
      <c r="N54" s="117"/>
      <c r="O54" s="611"/>
      <c r="P54" s="469"/>
      <c r="Q54" s="117"/>
      <c r="R54" s="75"/>
      <c r="S54" s="75"/>
      <c r="T54" s="75"/>
      <c r="U54" s="75"/>
      <c r="V54" s="75"/>
      <c r="W54" s="75"/>
      <c r="X54" s="75"/>
      <c r="Y54" s="75"/>
      <c r="Z54" s="75"/>
      <c r="AA54" s="75"/>
      <c r="AB54" s="75"/>
      <c r="AC54" s="75"/>
      <c r="AD54" s="75"/>
      <c r="AE54" s="75"/>
    </row>
    <row r="55" spans="1:31">
      <c r="A55" s="608" t="s">
        <v>148</v>
      </c>
      <c r="B55" s="481"/>
      <c r="C55" s="481"/>
      <c r="D55" s="481"/>
      <c r="E55" s="481"/>
      <c r="F55" s="609">
        <f>F53*(1+E54)</f>
        <v>0</v>
      </c>
      <c r="G55" s="117"/>
      <c r="H55" s="598"/>
      <c r="I55" s="117"/>
      <c r="J55" s="117"/>
      <c r="K55" s="117"/>
      <c r="L55" s="117"/>
      <c r="M55" s="117"/>
      <c r="N55" s="117"/>
      <c r="O55" s="117"/>
      <c r="P55" s="469"/>
      <c r="Q55" s="117"/>
      <c r="R55" s="75"/>
      <c r="S55" s="75"/>
      <c r="T55" s="75"/>
      <c r="U55" s="75"/>
      <c r="V55" s="75"/>
      <c r="W55" s="75"/>
      <c r="X55" s="75"/>
      <c r="Y55" s="75"/>
      <c r="Z55" s="75"/>
      <c r="AA55" s="75"/>
      <c r="AB55" s="75"/>
      <c r="AC55" s="75"/>
      <c r="AD55" s="75"/>
      <c r="AE55" s="75"/>
    </row>
    <row r="56" spans="1:31">
      <c r="A56" s="604"/>
      <c r="B56" s="507"/>
      <c r="C56" s="507"/>
      <c r="D56" s="507"/>
      <c r="E56" s="507"/>
      <c r="F56" s="610"/>
      <c r="G56" s="117"/>
      <c r="H56" s="598"/>
      <c r="I56" s="117"/>
      <c r="J56" s="117"/>
      <c r="K56" s="117"/>
      <c r="L56" s="117"/>
      <c r="M56" s="117"/>
      <c r="N56" s="117"/>
      <c r="O56" s="117"/>
      <c r="P56" s="117"/>
      <c r="Q56" s="117"/>
      <c r="R56" s="75"/>
      <c r="S56" s="75"/>
      <c r="T56" s="75"/>
      <c r="U56" s="75"/>
      <c r="V56" s="75"/>
      <c r="W56" s="75"/>
      <c r="X56" s="75"/>
      <c r="Y56" s="75"/>
      <c r="Z56" s="75"/>
      <c r="AA56" s="75"/>
      <c r="AB56" s="75"/>
      <c r="AC56" s="75"/>
      <c r="AD56" s="75"/>
      <c r="AE56" s="75"/>
    </row>
    <row r="57" spans="1:31">
      <c r="A57" s="604" t="s">
        <v>149</v>
      </c>
      <c r="B57" s="507"/>
      <c r="C57" s="507"/>
      <c r="D57" s="507"/>
      <c r="E57" s="507"/>
      <c r="F57" s="612">
        <f>F47+F51+F55</f>
        <v>0</v>
      </c>
      <c r="G57" s="117"/>
      <c r="H57" s="613"/>
      <c r="I57" s="117"/>
      <c r="J57" s="117"/>
      <c r="K57" s="117"/>
      <c r="L57" s="117"/>
      <c r="M57" s="117"/>
      <c r="N57" s="117"/>
      <c r="O57" s="117"/>
      <c r="P57" s="614"/>
      <c r="Q57" s="117"/>
      <c r="R57" s="75"/>
      <c r="S57" s="75"/>
      <c r="T57" s="75"/>
      <c r="U57" s="75"/>
      <c r="V57" s="75"/>
      <c r="W57" s="75"/>
      <c r="X57" s="75"/>
      <c r="Y57" s="75"/>
      <c r="Z57" s="75"/>
      <c r="AA57" s="75"/>
      <c r="AB57" s="75"/>
      <c r="AC57" s="75"/>
      <c r="AD57" s="75"/>
      <c r="AE57" s="75"/>
    </row>
    <row r="58" spans="1:31" ht="15.75">
      <c r="A58" s="615" t="s">
        <v>152</v>
      </c>
      <c r="B58" s="616"/>
      <c r="C58" s="616"/>
      <c r="D58" s="616"/>
      <c r="E58" s="616"/>
      <c r="F58" s="617">
        <f>ROUND(F57,-3)</f>
        <v>0</v>
      </c>
      <c r="G58" s="117"/>
      <c r="H58" s="618"/>
      <c r="I58" s="117"/>
      <c r="J58" s="117"/>
      <c r="K58" s="117"/>
      <c r="L58" s="117"/>
      <c r="M58" s="117"/>
      <c r="N58" s="117"/>
      <c r="O58" s="117"/>
      <c r="P58" s="614"/>
      <c r="Q58" s="117"/>
      <c r="R58" s="75"/>
      <c r="S58" s="75"/>
      <c r="T58" s="75"/>
      <c r="U58" s="75"/>
      <c r="V58" s="75"/>
      <c r="W58" s="75"/>
      <c r="X58" s="75"/>
      <c r="Y58" s="75"/>
      <c r="Z58" s="75"/>
      <c r="AA58" s="75"/>
      <c r="AB58" s="75"/>
      <c r="AC58" s="75"/>
      <c r="AD58" s="75"/>
      <c r="AE58" s="75"/>
    </row>
    <row r="59" spans="1:31" ht="13.5" thickBot="1">
      <c r="A59" s="619"/>
      <c r="B59" s="620"/>
      <c r="C59" s="620"/>
      <c r="D59" s="620"/>
      <c r="E59" s="620"/>
      <c r="F59" s="595"/>
      <c r="G59" s="117"/>
      <c r="H59" s="135"/>
      <c r="I59" s="117"/>
      <c r="J59" s="117"/>
      <c r="K59" s="117"/>
      <c r="L59" s="117"/>
      <c r="M59" s="117"/>
      <c r="N59" s="117"/>
      <c r="O59" s="117"/>
      <c r="P59" s="117"/>
      <c r="Q59" s="75"/>
      <c r="R59" s="75"/>
      <c r="S59" s="75"/>
      <c r="T59" s="75"/>
      <c r="U59" s="75"/>
      <c r="V59" s="75"/>
      <c r="W59" s="75"/>
      <c r="X59" s="75"/>
      <c r="Y59" s="75"/>
      <c r="Z59" s="75"/>
      <c r="AA59" s="75"/>
      <c r="AB59" s="75"/>
      <c r="AC59" s="75"/>
      <c r="AD59" s="75"/>
      <c r="AE59" s="75"/>
    </row>
    <row r="60" spans="1:31" ht="13.5" thickTop="1">
      <c r="A60" s="117"/>
      <c r="B60" s="117"/>
      <c r="C60" s="117"/>
      <c r="D60" s="117"/>
      <c r="E60" s="117"/>
      <c r="F60" s="117"/>
      <c r="G60" s="117"/>
      <c r="H60" s="117"/>
      <c r="I60" s="117"/>
      <c r="J60" s="117"/>
      <c r="K60" s="117"/>
      <c r="L60" s="117"/>
      <c r="M60" s="117"/>
      <c r="N60" s="117"/>
      <c r="O60" s="117"/>
      <c r="P60" s="117"/>
      <c r="Q60" s="75"/>
      <c r="R60" s="75"/>
      <c r="S60" s="75"/>
      <c r="T60" s="75"/>
      <c r="U60" s="75"/>
      <c r="V60" s="75"/>
      <c r="W60" s="75"/>
      <c r="X60" s="75"/>
      <c r="Y60" s="75"/>
      <c r="Z60" s="75"/>
      <c r="AA60" s="75"/>
      <c r="AB60" s="75"/>
      <c r="AC60" s="75"/>
      <c r="AD60" s="75"/>
      <c r="AE60" s="75"/>
    </row>
    <row r="61" spans="1:31">
      <c r="A61" s="117"/>
      <c r="B61" s="117"/>
      <c r="C61" s="117"/>
      <c r="D61" s="117"/>
      <c r="E61" s="117"/>
      <c r="F61" s="117"/>
      <c r="G61" s="117"/>
      <c r="H61" s="117"/>
      <c r="I61" s="117"/>
      <c r="J61" s="117"/>
      <c r="K61" s="117"/>
      <c r="L61" s="117"/>
      <c r="M61" s="117"/>
      <c r="N61" s="117"/>
      <c r="O61" s="117"/>
      <c r="P61" s="117"/>
      <c r="Q61" s="75"/>
      <c r="R61" s="75"/>
      <c r="S61" s="75"/>
      <c r="T61" s="75"/>
      <c r="U61" s="75"/>
      <c r="V61" s="75"/>
      <c r="W61" s="75"/>
      <c r="X61" s="75"/>
      <c r="Y61" s="75"/>
      <c r="Z61" s="75"/>
      <c r="AA61" s="75"/>
      <c r="AB61" s="75"/>
      <c r="AC61" s="75"/>
      <c r="AD61" s="75"/>
      <c r="AE61" s="75"/>
    </row>
    <row r="62" spans="1:31">
      <c r="A62" s="117"/>
      <c r="B62" s="117"/>
      <c r="C62" s="117"/>
      <c r="D62" s="117"/>
      <c r="E62" s="117"/>
      <c r="F62" s="117"/>
      <c r="G62" s="117"/>
      <c r="H62" s="117"/>
      <c r="I62" s="117"/>
      <c r="J62" s="117"/>
      <c r="K62" s="117"/>
      <c r="L62" s="117"/>
      <c r="M62" s="117"/>
      <c r="N62" s="117"/>
      <c r="O62" s="117"/>
      <c r="P62" s="117"/>
      <c r="Q62" s="75"/>
      <c r="R62" s="75"/>
      <c r="S62" s="75"/>
      <c r="T62" s="75"/>
      <c r="U62" s="75"/>
      <c r="V62" s="75"/>
      <c r="W62" s="75"/>
      <c r="X62" s="75"/>
      <c r="Y62" s="75"/>
      <c r="Z62" s="75"/>
      <c r="AA62" s="75"/>
      <c r="AB62" s="75"/>
      <c r="AC62" s="75"/>
      <c r="AD62" s="75"/>
      <c r="AE62" s="75"/>
    </row>
    <row r="63" spans="1:31">
      <c r="A63" s="117"/>
      <c r="B63" s="117"/>
      <c r="C63" s="117"/>
      <c r="D63" s="117"/>
      <c r="E63" s="117"/>
      <c r="F63" s="117"/>
      <c r="G63" s="117"/>
      <c r="H63" s="117"/>
      <c r="I63" s="117"/>
      <c r="J63" s="117"/>
      <c r="K63" s="117"/>
      <c r="L63" s="117"/>
      <c r="M63" s="117"/>
      <c r="N63" s="117"/>
      <c r="O63" s="117"/>
      <c r="P63" s="117"/>
      <c r="Q63" s="75"/>
      <c r="R63" s="75"/>
      <c r="S63" s="75"/>
      <c r="T63" s="75"/>
      <c r="U63" s="75"/>
      <c r="V63" s="75"/>
      <c r="W63" s="75"/>
      <c r="X63" s="75"/>
      <c r="Y63" s="75"/>
      <c r="Z63" s="75"/>
      <c r="AA63" s="75"/>
      <c r="AB63" s="75"/>
      <c r="AC63" s="75"/>
      <c r="AD63" s="75"/>
      <c r="AE63" s="75"/>
    </row>
    <row r="64" spans="1:31">
      <c r="A64" s="75"/>
      <c r="B64" s="75"/>
      <c r="C64" s="75"/>
      <c r="D64" s="75"/>
      <c r="E64" s="75"/>
      <c r="F64" s="75"/>
      <c r="G64" s="75"/>
      <c r="H64" s="75"/>
      <c r="I64" s="75"/>
      <c r="J64" s="75"/>
      <c r="K64" s="75"/>
      <c r="L64" s="75"/>
      <c r="M64" s="75"/>
      <c r="N64" s="75"/>
      <c r="O64" s="75"/>
      <c r="P64" s="75"/>
      <c r="Q64" s="75"/>
      <c r="R64" s="75"/>
      <c r="S64" s="75"/>
      <c r="T64" s="75"/>
      <c r="U64" s="75"/>
      <c r="V64" s="75"/>
      <c r="W64" s="75"/>
      <c r="X64" s="75"/>
      <c r="Y64" s="75"/>
      <c r="Z64" s="75"/>
      <c r="AA64" s="75"/>
      <c r="AB64" s="75"/>
      <c r="AC64" s="75"/>
      <c r="AD64" s="75"/>
      <c r="AE64" s="75"/>
    </row>
    <row r="65" spans="1:31">
      <c r="A65" s="75"/>
      <c r="B65" s="75"/>
      <c r="C65" s="75"/>
      <c r="D65" s="75"/>
      <c r="E65" s="75"/>
      <c r="F65" s="75"/>
      <c r="G65" s="75"/>
      <c r="H65" s="75"/>
      <c r="I65" s="75"/>
      <c r="J65" s="75"/>
      <c r="K65" s="75"/>
      <c r="L65" s="75"/>
      <c r="M65" s="75"/>
      <c r="N65" s="75"/>
      <c r="O65" s="75"/>
      <c r="P65" s="75"/>
      <c r="Q65" s="75"/>
      <c r="R65" s="75"/>
      <c r="S65" s="75"/>
      <c r="T65" s="75"/>
      <c r="U65" s="75"/>
      <c r="V65" s="75"/>
      <c r="W65" s="75"/>
      <c r="X65" s="75"/>
      <c r="Y65" s="75"/>
      <c r="Z65" s="75"/>
      <c r="AA65" s="75"/>
      <c r="AB65" s="75"/>
      <c r="AC65" s="75"/>
      <c r="AD65" s="75"/>
      <c r="AE65" s="75"/>
    </row>
    <row r="66" spans="1:31">
      <c r="A66" s="75"/>
      <c r="B66" s="75"/>
      <c r="C66" s="75"/>
      <c r="D66" s="75"/>
      <c r="E66" s="75"/>
      <c r="F66" s="75"/>
      <c r="G66" s="75"/>
      <c r="H66" s="75"/>
      <c r="I66" s="75"/>
      <c r="J66" s="75"/>
      <c r="K66" s="75"/>
      <c r="L66" s="75"/>
      <c r="M66" s="75"/>
      <c r="N66" s="75"/>
      <c r="O66" s="75"/>
      <c r="P66" s="75"/>
      <c r="Q66" s="75"/>
      <c r="R66" s="75"/>
      <c r="S66" s="75"/>
      <c r="T66" s="75"/>
      <c r="U66" s="75"/>
      <c r="V66" s="75"/>
      <c r="W66" s="75"/>
      <c r="X66" s="75"/>
      <c r="Y66" s="75"/>
      <c r="Z66" s="75"/>
      <c r="AA66" s="75"/>
      <c r="AB66" s="75"/>
      <c r="AC66" s="75"/>
      <c r="AD66" s="75"/>
      <c r="AE66" s="75"/>
    </row>
    <row r="67" spans="1:31" ht="15.75">
      <c r="A67" s="621"/>
      <c r="B67" s="75"/>
      <c r="C67" s="75"/>
      <c r="D67" s="75"/>
      <c r="E67" s="75"/>
      <c r="F67" s="75"/>
      <c r="G67" s="75"/>
      <c r="H67" s="75"/>
      <c r="I67" s="75"/>
      <c r="J67" s="75"/>
      <c r="K67" s="75"/>
      <c r="L67" s="75"/>
      <c r="M67" s="75"/>
      <c r="N67" s="75"/>
      <c r="O67" s="75"/>
      <c r="P67" s="75"/>
      <c r="Q67" s="75"/>
      <c r="R67" s="75"/>
      <c r="S67" s="75"/>
      <c r="T67" s="75"/>
      <c r="U67" s="75"/>
      <c r="V67" s="75"/>
      <c r="W67" s="75"/>
      <c r="X67" s="75"/>
      <c r="Y67" s="75"/>
      <c r="Z67" s="75"/>
      <c r="AA67" s="75"/>
      <c r="AB67" s="75"/>
      <c r="AC67" s="75"/>
      <c r="AD67" s="75"/>
      <c r="AE67" s="75"/>
    </row>
    <row r="68" spans="1:31" ht="15" customHeight="1">
      <c r="A68" s="512" t="str">
        <f>CONCATENATE( "Umsatz nach Anzahl erwarteter Kunden (besonders für Ladengeschäfte) des Unternehmens:  ",Startseite!C14)</f>
        <v xml:space="preserve">Umsatz nach Anzahl erwarteter Kunden (besonders für Ladengeschäfte) des Unternehmens:  </v>
      </c>
      <c r="B68" s="75"/>
      <c r="C68" s="75"/>
      <c r="D68" s="75"/>
      <c r="E68" s="75"/>
      <c r="F68" s="75"/>
      <c r="G68" s="75"/>
      <c r="H68" s="75"/>
      <c r="I68" s="75"/>
      <c r="J68" s="75"/>
      <c r="K68" s="75"/>
      <c r="L68" s="75"/>
      <c r="M68" s="75"/>
      <c r="N68" s="75"/>
      <c r="O68" s="75"/>
      <c r="P68" s="75"/>
      <c r="Q68" s="75"/>
      <c r="R68" s="1011" t="s">
        <v>521</v>
      </c>
      <c r="S68" s="75"/>
      <c r="T68" s="75"/>
      <c r="U68" s="75"/>
      <c r="V68" s="75"/>
      <c r="W68" s="75"/>
      <c r="X68" s="75"/>
      <c r="Y68" s="75"/>
      <c r="Z68" s="75"/>
      <c r="AA68" s="75"/>
      <c r="AB68" s="75"/>
      <c r="AC68" s="75"/>
      <c r="AD68" s="75"/>
      <c r="AE68" s="75"/>
    </row>
    <row r="69" spans="1:31">
      <c r="A69" s="75"/>
      <c r="B69" s="75"/>
      <c r="C69" s="75"/>
      <c r="D69" s="75"/>
      <c r="E69" s="75"/>
      <c r="F69" s="75"/>
      <c r="G69" s="75"/>
      <c r="H69" s="75"/>
      <c r="I69" s="75"/>
      <c r="J69" s="75"/>
      <c r="K69" s="75"/>
      <c r="L69" s="75"/>
      <c r="M69" s="75"/>
      <c r="N69" s="75"/>
      <c r="O69" s="75"/>
      <c r="P69" s="75"/>
      <c r="Q69" s="75"/>
      <c r="R69" s="75"/>
      <c r="S69" s="75"/>
      <c r="T69" s="75"/>
      <c r="U69" s="75"/>
      <c r="V69" s="75"/>
      <c r="W69" s="75"/>
      <c r="X69" s="75"/>
      <c r="Y69" s="75"/>
      <c r="Z69" s="75"/>
      <c r="AA69" s="75"/>
      <c r="AB69" s="75"/>
      <c r="AC69" s="75"/>
      <c r="AD69" s="75"/>
      <c r="AE69" s="75"/>
    </row>
    <row r="70" spans="1:31">
      <c r="A70" s="75"/>
      <c r="B70" s="75"/>
      <c r="C70" s="75"/>
      <c r="D70" s="75"/>
      <c r="E70" s="75"/>
      <c r="F70" s="75"/>
      <c r="G70" s="75"/>
      <c r="H70" s="75"/>
      <c r="I70" s="75"/>
      <c r="J70" s="75"/>
      <c r="K70" s="75"/>
      <c r="L70" s="75"/>
      <c r="M70" s="75"/>
      <c r="N70" s="75"/>
      <c r="O70" s="75"/>
      <c r="P70" s="75"/>
      <c r="Q70" s="75"/>
      <c r="R70" s="75"/>
      <c r="S70" s="75"/>
      <c r="T70" s="75"/>
      <c r="U70" s="75"/>
      <c r="V70" s="75"/>
      <c r="W70" s="75"/>
      <c r="X70" s="75"/>
      <c r="Y70" s="75"/>
      <c r="Z70" s="75"/>
      <c r="AA70" s="75"/>
      <c r="AB70" s="75"/>
      <c r="AC70" s="75"/>
      <c r="AD70" s="75"/>
      <c r="AE70" s="75"/>
    </row>
    <row r="71" spans="1:31" ht="16.5" thickBot="1">
      <c r="A71" s="621"/>
      <c r="B71" s="75"/>
      <c r="C71" s="75"/>
      <c r="D71" s="75"/>
      <c r="E71" s="75"/>
      <c r="F71" s="75"/>
      <c r="G71" s="75"/>
      <c r="H71" s="75"/>
      <c r="I71" s="75"/>
      <c r="J71" s="75"/>
      <c r="K71" s="75"/>
      <c r="L71" s="75"/>
      <c r="M71" s="75"/>
      <c r="N71" s="75"/>
      <c r="O71" s="75"/>
      <c r="P71" s="75"/>
      <c r="Q71" s="75"/>
      <c r="R71" s="75"/>
      <c r="S71" s="75"/>
      <c r="T71" s="75"/>
      <c r="U71" s="75"/>
      <c r="V71" s="75"/>
      <c r="W71" s="75"/>
      <c r="X71" s="75"/>
      <c r="Y71" s="75"/>
      <c r="Z71" s="75"/>
      <c r="AA71" s="75"/>
      <c r="AB71" s="75"/>
      <c r="AC71" s="75"/>
      <c r="AD71" s="75"/>
      <c r="AE71" s="75"/>
    </row>
    <row r="72" spans="1:31" ht="13.5" thickTop="1">
      <c r="A72" s="556" t="s">
        <v>157</v>
      </c>
      <c r="B72" s="557"/>
      <c r="C72" s="557"/>
      <c r="D72" s="557">
        <v>365</v>
      </c>
      <c r="E72" s="557" t="s">
        <v>132</v>
      </c>
      <c r="F72" s="557"/>
      <c r="G72" s="558"/>
      <c r="H72" s="75"/>
      <c r="I72" s="75"/>
      <c r="J72" s="75"/>
      <c r="K72" s="75"/>
      <c r="L72" s="75"/>
      <c r="M72" s="75"/>
      <c r="N72" s="75"/>
      <c r="O72" s="75"/>
      <c r="P72" s="75"/>
      <c r="Q72" s="75"/>
      <c r="R72" s="75"/>
      <c r="S72" s="75"/>
      <c r="T72" s="75"/>
      <c r="U72" s="75"/>
      <c r="V72" s="75"/>
      <c r="W72" s="75"/>
      <c r="X72" s="75"/>
      <c r="Y72" s="75"/>
      <c r="Z72" s="75"/>
      <c r="AA72" s="75"/>
      <c r="AB72" s="75"/>
      <c r="AC72" s="75"/>
      <c r="AD72" s="75"/>
      <c r="AE72" s="75"/>
    </row>
    <row r="73" spans="1:31">
      <c r="A73" s="559" t="s">
        <v>158</v>
      </c>
      <c r="B73" s="117"/>
      <c r="C73" s="117"/>
      <c r="D73" s="916">
        <v>62</v>
      </c>
      <c r="E73" s="117" t="s">
        <v>132</v>
      </c>
      <c r="F73" s="117"/>
      <c r="G73" s="622"/>
      <c r="H73" s="75"/>
      <c r="I73" s="75"/>
      <c r="J73" s="75"/>
      <c r="K73" s="75"/>
      <c r="L73" s="75"/>
      <c r="M73" s="75"/>
      <c r="N73" s="75"/>
      <c r="O73" s="75"/>
      <c r="P73" s="75"/>
      <c r="Q73" s="75"/>
      <c r="R73" s="75"/>
      <c r="S73" s="75"/>
      <c r="T73" s="75"/>
      <c r="U73" s="75"/>
      <c r="V73" s="75"/>
      <c r="W73" s="75"/>
      <c r="X73" s="75"/>
      <c r="Y73" s="75"/>
      <c r="Z73" s="75"/>
      <c r="AA73" s="75"/>
      <c r="AB73" s="75"/>
      <c r="AC73" s="75"/>
      <c r="AD73" s="75"/>
      <c r="AE73" s="75"/>
    </row>
    <row r="74" spans="1:31" ht="15">
      <c r="A74" s="559" t="s">
        <v>159</v>
      </c>
      <c r="B74" s="117"/>
      <c r="C74" s="117"/>
      <c r="D74" s="916"/>
      <c r="E74" s="117" t="s">
        <v>132</v>
      </c>
      <c r="F74" s="117"/>
      <c r="G74" s="622"/>
      <c r="H74" s="75"/>
      <c r="I74" s="623" t="s">
        <v>230</v>
      </c>
      <c r="J74" s="75"/>
      <c r="K74" s="75"/>
      <c r="L74" s="75"/>
      <c r="M74" s="75"/>
      <c r="N74" s="75"/>
      <c r="O74" s="75"/>
      <c r="P74" s="75"/>
      <c r="Q74" s="75"/>
      <c r="R74" s="75"/>
      <c r="S74" s="75"/>
      <c r="T74" s="75"/>
      <c r="U74" s="75"/>
      <c r="V74" s="75"/>
      <c r="W74" s="75"/>
      <c r="X74" s="75"/>
      <c r="Y74" s="75"/>
      <c r="Z74" s="75"/>
      <c r="AA74" s="75"/>
      <c r="AB74" s="75"/>
      <c r="AC74" s="75"/>
      <c r="AD74" s="75"/>
      <c r="AE74" s="75"/>
    </row>
    <row r="75" spans="1:31">
      <c r="A75" s="624" t="s">
        <v>160</v>
      </c>
      <c r="B75" s="81"/>
      <c r="C75" s="81"/>
      <c r="D75" s="917"/>
      <c r="E75" s="81" t="s">
        <v>132</v>
      </c>
      <c r="F75" s="81"/>
      <c r="G75" s="625"/>
      <c r="H75" s="75"/>
      <c r="I75" s="75"/>
      <c r="J75" s="75"/>
      <c r="K75" s="75"/>
      <c r="L75" s="75"/>
      <c r="M75" s="75"/>
      <c r="N75" s="75"/>
      <c r="O75" s="75"/>
      <c r="P75" s="75"/>
      <c r="Q75" s="75"/>
      <c r="R75" s="75"/>
      <c r="S75" s="75"/>
      <c r="T75" s="75"/>
      <c r="U75" s="75"/>
      <c r="V75" s="75"/>
      <c r="W75" s="75"/>
      <c r="X75" s="75"/>
      <c r="Y75" s="75"/>
      <c r="Z75" s="75"/>
      <c r="AA75" s="75"/>
      <c r="AB75" s="75"/>
      <c r="AC75" s="75"/>
      <c r="AD75" s="75"/>
      <c r="AE75" s="75"/>
    </row>
    <row r="76" spans="1:31" s="23" customFormat="1" ht="26.25" customHeight="1" thickBot="1">
      <c r="A76" s="626" t="s">
        <v>321</v>
      </c>
      <c r="B76" s="627"/>
      <c r="C76" s="627"/>
      <c r="D76" s="628">
        <f>D72-D73-D74-D75</f>
        <v>303</v>
      </c>
      <c r="E76" s="627" t="s">
        <v>132</v>
      </c>
      <c r="F76" s="627"/>
      <c r="G76" s="629"/>
      <c r="H76" s="630"/>
      <c r="I76" s="1301" t="s">
        <v>229</v>
      </c>
      <c r="J76" s="1302"/>
      <c r="K76" s="1303"/>
      <c r="L76" s="1273" t="s">
        <v>443</v>
      </c>
      <c r="M76" s="1275"/>
      <c r="N76" s="631" t="s">
        <v>442</v>
      </c>
      <c r="O76" s="1273" t="s">
        <v>228</v>
      </c>
      <c r="P76" s="1298"/>
      <c r="Q76" s="630"/>
      <c r="R76" s="630"/>
      <c r="S76" s="630"/>
      <c r="T76" s="630"/>
      <c r="U76" s="630"/>
      <c r="V76" s="630"/>
      <c r="W76" s="630"/>
      <c r="X76" s="630"/>
      <c r="Y76" s="630"/>
      <c r="Z76" s="630"/>
      <c r="AA76" s="630"/>
      <c r="AB76" s="630"/>
      <c r="AC76" s="630"/>
      <c r="AD76" s="630"/>
      <c r="AE76" s="630"/>
    </row>
    <row r="77" spans="1:31">
      <c r="A77" s="559"/>
      <c r="B77" s="117"/>
      <c r="C77" s="117"/>
      <c r="D77" s="117"/>
      <c r="E77" s="117"/>
      <c r="F77" s="117"/>
      <c r="G77" s="622"/>
      <c r="H77" s="75"/>
      <c r="I77" s="1295" t="s">
        <v>233</v>
      </c>
      <c r="J77" s="1296"/>
      <c r="K77" s="1297"/>
      <c r="L77" s="1262"/>
      <c r="M77" s="1263"/>
      <c r="N77" s="915"/>
      <c r="O77" s="1299">
        <f>L77*N77</f>
        <v>0</v>
      </c>
      <c r="P77" s="1300"/>
      <c r="Q77" s="75"/>
      <c r="R77" s="75"/>
      <c r="S77" s="75"/>
      <c r="T77" s="75"/>
      <c r="U77" s="75"/>
      <c r="V77" s="75"/>
      <c r="W77" s="75"/>
      <c r="X77" s="75"/>
      <c r="Y77" s="75"/>
      <c r="Z77" s="75"/>
      <c r="AA77" s="75"/>
      <c r="AB77" s="75"/>
      <c r="AC77" s="75"/>
      <c r="AD77" s="75"/>
      <c r="AE77" s="75"/>
    </row>
    <row r="78" spans="1:31">
      <c r="A78" s="559" t="s">
        <v>161</v>
      </c>
      <c r="B78" s="117"/>
      <c r="C78" s="117"/>
      <c r="D78" s="918"/>
      <c r="E78" s="117" t="s">
        <v>30</v>
      </c>
      <c r="F78" s="117" t="s">
        <v>187</v>
      </c>
      <c r="G78" s="622"/>
      <c r="H78" s="75"/>
      <c r="I78" s="1259" t="s">
        <v>234</v>
      </c>
      <c r="J78" s="1260"/>
      <c r="K78" s="1261"/>
      <c r="L78" s="1262"/>
      <c r="M78" s="1263"/>
      <c r="N78" s="915"/>
      <c r="O78" s="1257">
        <f>L78*N78</f>
        <v>0</v>
      </c>
      <c r="P78" s="1258"/>
      <c r="Q78" s="75"/>
      <c r="R78" s="75"/>
      <c r="S78" s="75"/>
      <c r="T78" s="75"/>
      <c r="U78" s="75"/>
      <c r="V78" s="75"/>
      <c r="W78" s="75"/>
      <c r="X78" s="75"/>
      <c r="Y78" s="75"/>
      <c r="Z78" s="75"/>
      <c r="AA78" s="75"/>
      <c r="AB78" s="75"/>
      <c r="AC78" s="75"/>
      <c r="AD78" s="75"/>
      <c r="AE78" s="75"/>
    </row>
    <row r="79" spans="1:31">
      <c r="A79" s="559" t="s">
        <v>162</v>
      </c>
      <c r="B79" s="117"/>
      <c r="C79" s="117"/>
      <c r="D79" s="919"/>
      <c r="E79" s="81" t="s">
        <v>163</v>
      </c>
      <c r="F79" s="117"/>
      <c r="G79" s="622"/>
      <c r="H79" s="75"/>
      <c r="I79" s="1259" t="s">
        <v>235</v>
      </c>
      <c r="J79" s="1260"/>
      <c r="K79" s="1261"/>
      <c r="L79" s="1262"/>
      <c r="M79" s="1263"/>
      <c r="N79" s="915"/>
      <c r="O79" s="1257">
        <f>L79*N79</f>
        <v>0</v>
      </c>
      <c r="P79" s="1258"/>
      <c r="Q79" s="75"/>
      <c r="R79" s="75"/>
      <c r="S79" s="75"/>
      <c r="T79" s="75"/>
      <c r="U79" s="75"/>
      <c r="V79" s="75"/>
      <c r="W79" s="75"/>
      <c r="X79" s="75"/>
      <c r="Y79" s="75"/>
      <c r="Z79" s="75"/>
      <c r="AA79" s="75"/>
      <c r="AB79" s="75"/>
      <c r="AC79" s="75"/>
      <c r="AD79" s="75"/>
      <c r="AE79" s="75"/>
    </row>
    <row r="80" spans="1:31">
      <c r="A80" s="559" t="s">
        <v>319</v>
      </c>
      <c r="B80" s="117"/>
      <c r="C80" s="117"/>
      <c r="D80" s="117">
        <f>D78*D79</f>
        <v>0</v>
      </c>
      <c r="E80" s="117" t="s">
        <v>320</v>
      </c>
      <c r="F80" s="117" t="s">
        <v>187</v>
      </c>
      <c r="G80" s="622"/>
      <c r="H80" s="75"/>
      <c r="I80" s="1259" t="s">
        <v>236</v>
      </c>
      <c r="J80" s="1260"/>
      <c r="K80" s="1261"/>
      <c r="L80" s="1262"/>
      <c r="M80" s="1263"/>
      <c r="N80" s="915"/>
      <c r="O80" s="1257">
        <f>L80*N80</f>
        <v>0</v>
      </c>
      <c r="P80" s="1258"/>
      <c r="Q80" s="75"/>
      <c r="R80" s="75"/>
      <c r="S80" s="75"/>
      <c r="T80" s="75"/>
      <c r="U80" s="75"/>
      <c r="V80" s="75"/>
      <c r="W80" s="75"/>
      <c r="X80" s="75"/>
      <c r="Y80" s="75"/>
      <c r="Z80" s="75"/>
      <c r="AA80" s="75"/>
      <c r="AB80" s="75"/>
      <c r="AC80" s="75"/>
      <c r="AD80" s="75"/>
      <c r="AE80" s="75"/>
    </row>
    <row r="81" spans="1:31">
      <c r="A81" s="624" t="s">
        <v>164</v>
      </c>
      <c r="B81" s="81"/>
      <c r="C81" s="81"/>
      <c r="D81" s="81">
        <f>D76</f>
        <v>303</v>
      </c>
      <c r="E81" s="81" t="s">
        <v>132</v>
      </c>
      <c r="F81" s="81"/>
      <c r="G81" s="625"/>
      <c r="H81" s="75"/>
      <c r="I81" s="1259" t="s">
        <v>495</v>
      </c>
      <c r="J81" s="1260"/>
      <c r="K81" s="1261"/>
      <c r="L81" s="1262"/>
      <c r="M81" s="1263"/>
      <c r="N81" s="915"/>
      <c r="O81" s="1257">
        <f t="shared" ref="O81:O86" si="0">L81*N81</f>
        <v>0</v>
      </c>
      <c r="P81" s="1258"/>
      <c r="Q81" s="75"/>
      <c r="R81" s="75"/>
      <c r="S81" s="75"/>
      <c r="T81" s="75"/>
      <c r="U81" s="75"/>
      <c r="V81" s="75"/>
      <c r="W81" s="75"/>
      <c r="X81" s="75"/>
      <c r="Y81" s="75"/>
      <c r="Z81" s="75"/>
      <c r="AA81" s="75"/>
      <c r="AB81" s="75"/>
      <c r="AC81" s="75"/>
      <c r="AD81" s="75"/>
      <c r="AE81" s="75"/>
    </row>
    <row r="82" spans="1:31">
      <c r="A82" s="559" t="s">
        <v>165</v>
      </c>
      <c r="B82" s="117"/>
      <c r="C82" s="117"/>
      <c r="D82" s="469">
        <f>D80*D81</f>
        <v>0</v>
      </c>
      <c r="E82" s="117" t="s">
        <v>30</v>
      </c>
      <c r="F82" s="117" t="s">
        <v>187</v>
      </c>
      <c r="G82" s="622"/>
      <c r="H82" s="75"/>
      <c r="I82" s="1259" t="s">
        <v>496</v>
      </c>
      <c r="J82" s="1260"/>
      <c r="K82" s="1261"/>
      <c r="L82" s="1262"/>
      <c r="M82" s="1263"/>
      <c r="N82" s="915"/>
      <c r="O82" s="1257">
        <f t="shared" si="0"/>
        <v>0</v>
      </c>
      <c r="P82" s="1258"/>
      <c r="Q82" s="75"/>
      <c r="R82" s="75"/>
      <c r="S82" s="75"/>
      <c r="T82" s="75"/>
      <c r="U82" s="75"/>
      <c r="V82" s="75"/>
      <c r="W82" s="75"/>
      <c r="X82" s="75"/>
      <c r="Y82" s="75"/>
      <c r="Z82" s="75"/>
      <c r="AA82" s="75"/>
      <c r="AB82" s="75"/>
      <c r="AC82" s="75"/>
      <c r="AD82" s="75"/>
      <c r="AE82" s="75"/>
    </row>
    <row r="83" spans="1:31" ht="15.75">
      <c r="A83" s="633" t="s">
        <v>171</v>
      </c>
      <c r="B83" s="634"/>
      <c r="C83" s="634"/>
      <c r="D83" s="635">
        <f>ROUND(D82,-3)</f>
        <v>0</v>
      </c>
      <c r="E83" s="634" t="s">
        <v>30</v>
      </c>
      <c r="F83" s="634" t="s">
        <v>187</v>
      </c>
      <c r="G83" s="636"/>
      <c r="H83" s="75"/>
      <c r="I83" s="1259" t="s">
        <v>497</v>
      </c>
      <c r="J83" s="1260"/>
      <c r="K83" s="1261"/>
      <c r="L83" s="1262"/>
      <c r="M83" s="1263"/>
      <c r="N83" s="915"/>
      <c r="O83" s="1257">
        <f t="shared" si="0"/>
        <v>0</v>
      </c>
      <c r="P83" s="1258"/>
      <c r="Q83" s="75"/>
      <c r="R83" s="75"/>
      <c r="S83" s="75"/>
      <c r="T83" s="75"/>
      <c r="U83" s="75"/>
      <c r="V83" s="75"/>
      <c r="W83" s="75"/>
      <c r="X83" s="75"/>
      <c r="Y83" s="75"/>
      <c r="Z83" s="75"/>
      <c r="AA83" s="75"/>
      <c r="AB83" s="75"/>
      <c r="AC83" s="75"/>
      <c r="AD83" s="75"/>
      <c r="AE83" s="75"/>
    </row>
    <row r="84" spans="1:31" ht="16.5" thickBot="1">
      <c r="A84" s="599"/>
      <c r="B84" s="637"/>
      <c r="C84" s="637"/>
      <c r="D84" s="638"/>
      <c r="E84" s="637"/>
      <c r="F84" s="600"/>
      <c r="G84" s="639"/>
      <c r="H84" s="75"/>
      <c r="I84" s="1259" t="s">
        <v>498</v>
      </c>
      <c r="J84" s="1260"/>
      <c r="K84" s="1261"/>
      <c r="L84" s="1262"/>
      <c r="M84" s="1263"/>
      <c r="N84" s="915"/>
      <c r="O84" s="1257">
        <f t="shared" si="0"/>
        <v>0</v>
      </c>
      <c r="P84" s="1258"/>
      <c r="Q84" s="75"/>
      <c r="R84" s="75"/>
      <c r="S84" s="75"/>
      <c r="T84" s="75"/>
      <c r="U84" s="75"/>
      <c r="V84" s="75"/>
      <c r="W84" s="75"/>
      <c r="X84" s="75"/>
      <c r="Y84" s="75"/>
      <c r="Z84" s="75"/>
      <c r="AA84" s="75"/>
      <c r="AB84" s="75"/>
      <c r="AC84" s="75"/>
      <c r="AD84" s="75"/>
      <c r="AE84" s="75"/>
    </row>
    <row r="85" spans="1:31">
      <c r="A85" s="559"/>
      <c r="B85" s="117"/>
      <c r="C85" s="117"/>
      <c r="D85" s="117"/>
      <c r="E85" s="117"/>
      <c r="F85" s="117"/>
      <c r="G85" s="622"/>
      <c r="H85" s="75"/>
      <c r="I85" s="1259" t="s">
        <v>499</v>
      </c>
      <c r="J85" s="1260"/>
      <c r="K85" s="1261"/>
      <c r="L85" s="1262"/>
      <c r="M85" s="1263"/>
      <c r="N85" s="915"/>
      <c r="O85" s="1257">
        <f t="shared" si="0"/>
        <v>0</v>
      </c>
      <c r="P85" s="1258"/>
      <c r="Q85" s="75"/>
      <c r="R85" s="75"/>
      <c r="S85" s="75"/>
      <c r="T85" s="75"/>
      <c r="U85" s="75"/>
      <c r="V85" s="75"/>
      <c r="W85" s="75"/>
      <c r="X85" s="75"/>
      <c r="Y85" s="75"/>
      <c r="Z85" s="75"/>
      <c r="AA85" s="75"/>
      <c r="AB85" s="75"/>
      <c r="AC85" s="75"/>
      <c r="AD85" s="75"/>
      <c r="AE85" s="75"/>
    </row>
    <row r="86" spans="1:31">
      <c r="A86" s="559" t="s">
        <v>306</v>
      </c>
      <c r="B86" s="1255">
        <f>Rentabilität!E21</f>
        <v>0</v>
      </c>
      <c r="C86" s="1256"/>
      <c r="D86" s="191" t="s">
        <v>30</v>
      </c>
      <c r="E86" s="117"/>
      <c r="F86" s="117"/>
      <c r="G86" s="622"/>
      <c r="H86" s="75"/>
      <c r="I86" s="1264" t="s">
        <v>500</v>
      </c>
      <c r="J86" s="1265"/>
      <c r="K86" s="1266"/>
      <c r="L86" s="1262"/>
      <c r="M86" s="1263"/>
      <c r="N86" s="915"/>
      <c r="O86" s="1257">
        <f t="shared" si="0"/>
        <v>0</v>
      </c>
      <c r="P86" s="1258"/>
      <c r="Q86" s="75"/>
      <c r="R86" s="75"/>
      <c r="S86" s="75"/>
      <c r="T86" s="75"/>
      <c r="U86" s="75"/>
      <c r="V86" s="75"/>
      <c r="W86" s="75"/>
      <c r="X86" s="75"/>
      <c r="Y86" s="75"/>
      <c r="Z86" s="75"/>
      <c r="AA86" s="75"/>
      <c r="AB86" s="75"/>
      <c r="AC86" s="75"/>
      <c r="AD86" s="75"/>
      <c r="AE86" s="75"/>
    </row>
    <row r="87" spans="1:31">
      <c r="A87" s="559" t="s">
        <v>305</v>
      </c>
      <c r="B87" s="640"/>
      <c r="C87" s="982">
        <v>0.19</v>
      </c>
      <c r="D87" s="191"/>
      <c r="E87" s="117"/>
      <c r="F87" s="117"/>
      <c r="G87" s="622"/>
      <c r="H87" s="75"/>
      <c r="I87" s="418" t="s">
        <v>231</v>
      </c>
      <c r="J87" s="258"/>
      <c r="K87" s="98"/>
      <c r="L87" s="507"/>
      <c r="M87" s="99"/>
      <c r="N87" s="632">
        <f>SUM(N77:N86)</f>
        <v>0</v>
      </c>
      <c r="O87" s="1304">
        <f>SUM(O77:P86)</f>
        <v>0</v>
      </c>
      <c r="P87" s="1305"/>
      <c r="Q87" s="75"/>
      <c r="R87" s="75"/>
      <c r="S87" s="75"/>
      <c r="T87" s="75"/>
      <c r="U87" s="75"/>
      <c r="V87" s="75"/>
      <c r="W87" s="75"/>
      <c r="X87" s="75"/>
      <c r="Y87" s="75"/>
      <c r="Z87" s="75"/>
      <c r="AA87" s="75"/>
      <c r="AB87" s="75"/>
      <c r="AC87" s="75"/>
      <c r="AD87" s="75"/>
      <c r="AE87" s="75"/>
    </row>
    <row r="88" spans="1:31">
      <c r="A88" s="559" t="s">
        <v>307</v>
      </c>
      <c r="B88" s="1255"/>
      <c r="C88" s="1256"/>
      <c r="D88" s="191">
        <f>B86+B86*C87</f>
        <v>0</v>
      </c>
      <c r="E88" s="117" t="s">
        <v>30</v>
      </c>
      <c r="F88" s="117"/>
      <c r="G88" s="622"/>
      <c r="H88" s="75"/>
      <c r="I88" s="75"/>
      <c r="J88" s="75"/>
      <c r="K88" s="75"/>
      <c r="L88" s="75"/>
      <c r="M88" s="75"/>
      <c r="N88" s="75"/>
      <c r="O88" s="75"/>
      <c r="P88" s="75"/>
      <c r="Q88" s="75"/>
      <c r="R88" s="75"/>
      <c r="S88" s="75"/>
      <c r="T88" s="75"/>
      <c r="U88" s="75"/>
      <c r="V88" s="75"/>
      <c r="W88" s="75"/>
      <c r="X88" s="75"/>
      <c r="Y88" s="75"/>
      <c r="Z88" s="75"/>
      <c r="AA88" s="75"/>
      <c r="AB88" s="75"/>
      <c r="AC88" s="75"/>
      <c r="AD88" s="75"/>
      <c r="AE88" s="75"/>
    </row>
    <row r="89" spans="1:31">
      <c r="A89" s="624" t="s">
        <v>166</v>
      </c>
      <c r="B89" s="81"/>
      <c r="C89" s="81"/>
      <c r="D89" s="641">
        <f>D78</f>
        <v>0</v>
      </c>
      <c r="E89" s="81" t="s">
        <v>30</v>
      </c>
      <c r="F89" s="81"/>
      <c r="G89" s="625"/>
      <c r="H89" s="75"/>
      <c r="I89" s="75"/>
      <c r="J89" s="75"/>
      <c r="K89" s="75"/>
      <c r="L89" s="75"/>
      <c r="M89" s="75"/>
      <c r="N89" s="75"/>
      <c r="O89" s="75"/>
      <c r="P89" s="75"/>
      <c r="Q89" s="75"/>
      <c r="R89" s="75"/>
      <c r="S89" s="75"/>
      <c r="T89" s="75"/>
      <c r="U89" s="75"/>
      <c r="V89" s="75"/>
      <c r="W89" s="75"/>
      <c r="X89" s="75"/>
      <c r="Y89" s="75"/>
      <c r="Z89" s="75"/>
      <c r="AA89" s="75"/>
      <c r="AB89" s="75"/>
      <c r="AC89" s="75"/>
      <c r="AD89" s="75"/>
      <c r="AE89" s="75"/>
    </row>
    <row r="90" spans="1:31">
      <c r="A90" s="559" t="s">
        <v>167</v>
      </c>
      <c r="B90" s="117"/>
      <c r="C90" s="117"/>
      <c r="D90" s="191">
        <f>IF(D89=0,0,D88/D89)</f>
        <v>0</v>
      </c>
      <c r="E90" s="117" t="s">
        <v>168</v>
      </c>
      <c r="F90" s="117"/>
      <c r="G90" s="622"/>
      <c r="H90" s="75"/>
      <c r="I90" s="75"/>
      <c r="J90" s="75"/>
      <c r="K90" s="75"/>
      <c r="L90" s="75"/>
      <c r="M90" s="75"/>
      <c r="N90" s="75"/>
      <c r="O90" s="75"/>
      <c r="P90" s="75"/>
      <c r="Q90" s="75"/>
      <c r="R90" s="75"/>
      <c r="S90" s="75"/>
      <c r="T90" s="75"/>
      <c r="U90" s="75"/>
      <c r="V90" s="75"/>
      <c r="W90" s="75"/>
      <c r="X90" s="75"/>
      <c r="Y90" s="75"/>
      <c r="Z90" s="75"/>
      <c r="AA90" s="75"/>
      <c r="AB90" s="75"/>
      <c r="AC90" s="75"/>
      <c r="AD90" s="75"/>
      <c r="AE90" s="75"/>
    </row>
    <row r="91" spans="1:31">
      <c r="A91" s="624" t="s">
        <v>169</v>
      </c>
      <c r="B91" s="81"/>
      <c r="C91" s="81"/>
      <c r="D91" s="81">
        <f>D76</f>
        <v>303</v>
      </c>
      <c r="E91" s="81" t="s">
        <v>132</v>
      </c>
      <c r="F91" s="81"/>
      <c r="G91" s="625"/>
      <c r="H91" s="75"/>
      <c r="I91" s="75"/>
      <c r="J91" s="75"/>
      <c r="K91" s="75"/>
      <c r="L91" s="75"/>
      <c r="M91" s="75"/>
      <c r="N91" s="75"/>
      <c r="O91" s="75"/>
      <c r="P91" s="75"/>
      <c r="Q91" s="75"/>
      <c r="R91" s="75"/>
      <c r="S91" s="75"/>
      <c r="T91" s="75"/>
      <c r="U91" s="75"/>
      <c r="V91" s="75"/>
      <c r="W91" s="75"/>
      <c r="X91" s="75"/>
      <c r="Y91" s="75"/>
      <c r="Z91" s="75"/>
      <c r="AA91" s="75"/>
      <c r="AB91" s="75"/>
      <c r="AC91" s="75"/>
      <c r="AD91" s="75"/>
      <c r="AE91" s="75"/>
    </row>
    <row r="92" spans="1:31" ht="16.5" thickBot="1">
      <c r="A92" s="642" t="s">
        <v>170</v>
      </c>
      <c r="B92" s="643"/>
      <c r="C92" s="643"/>
      <c r="D92" s="644">
        <f>D90/D91</f>
        <v>0</v>
      </c>
      <c r="E92" s="643" t="s">
        <v>168</v>
      </c>
      <c r="F92" s="643"/>
      <c r="G92" s="645"/>
      <c r="H92" s="75"/>
      <c r="I92" s="75"/>
      <c r="J92" s="75"/>
      <c r="K92" s="75"/>
      <c r="L92" s="75"/>
      <c r="M92" s="75"/>
      <c r="N92" s="75"/>
      <c r="O92" s="75"/>
      <c r="P92" s="75"/>
      <c r="Q92" s="75"/>
      <c r="R92" s="75"/>
      <c r="S92" s="75"/>
      <c r="T92" s="75"/>
      <c r="U92" s="75"/>
      <c r="V92" s="75"/>
      <c r="W92" s="75"/>
      <c r="X92" s="75"/>
      <c r="Y92" s="75"/>
      <c r="Z92" s="75"/>
      <c r="AA92" s="75"/>
      <c r="AB92" s="75"/>
      <c r="AC92" s="75"/>
      <c r="AD92" s="75"/>
      <c r="AE92" s="75"/>
    </row>
    <row r="93" spans="1:31" ht="13.5" thickTop="1">
      <c r="A93" s="75"/>
      <c r="B93" s="75"/>
      <c r="C93" s="75"/>
      <c r="D93" s="75"/>
      <c r="E93" s="75"/>
      <c r="F93" s="75"/>
      <c r="G93" s="75"/>
      <c r="H93" s="75"/>
      <c r="I93" s="75"/>
      <c r="J93" s="75"/>
      <c r="K93" s="75"/>
      <c r="L93" s="75"/>
      <c r="M93" s="75"/>
      <c r="N93" s="75"/>
      <c r="O93" s="75"/>
      <c r="P93" s="75"/>
      <c r="Q93" s="75"/>
      <c r="R93" s="75"/>
      <c r="S93" s="75"/>
      <c r="T93" s="75"/>
      <c r="U93" s="75"/>
      <c r="V93" s="75"/>
      <c r="W93" s="75"/>
      <c r="X93" s="75"/>
      <c r="Y93" s="75"/>
      <c r="Z93" s="75"/>
      <c r="AA93" s="75"/>
      <c r="AB93" s="75"/>
      <c r="AC93" s="75"/>
      <c r="AD93" s="75"/>
      <c r="AE93" s="75"/>
    </row>
    <row r="94" spans="1:31">
      <c r="A94" s="75"/>
      <c r="B94" s="75"/>
      <c r="C94" s="75"/>
      <c r="D94" s="75"/>
      <c r="E94" s="75"/>
      <c r="F94" s="75"/>
      <c r="G94" s="75"/>
      <c r="H94" s="75"/>
      <c r="I94" s="75"/>
      <c r="J94" s="75"/>
      <c r="K94" s="75"/>
      <c r="L94" s="75"/>
      <c r="M94" s="75"/>
      <c r="N94" s="75"/>
      <c r="O94" s="75"/>
      <c r="P94" s="75"/>
      <c r="Q94" s="75"/>
      <c r="R94" s="75"/>
      <c r="S94" s="75"/>
      <c r="T94" s="75"/>
      <c r="U94" s="75"/>
      <c r="V94" s="75"/>
      <c r="W94" s="75"/>
      <c r="X94" s="75"/>
      <c r="Y94" s="75"/>
      <c r="Z94" s="75"/>
      <c r="AA94" s="75"/>
      <c r="AB94" s="75"/>
      <c r="AC94" s="75"/>
      <c r="AD94" s="75"/>
      <c r="AE94" s="75"/>
    </row>
    <row r="95" spans="1:31">
      <c r="A95" s="75"/>
      <c r="B95" s="75"/>
      <c r="C95" s="75"/>
      <c r="D95" s="75"/>
      <c r="E95" s="75"/>
      <c r="F95" s="75"/>
      <c r="G95" s="75"/>
      <c r="H95" s="75"/>
      <c r="I95" s="75"/>
      <c r="J95" s="75"/>
      <c r="K95" s="75"/>
      <c r="L95" s="75"/>
      <c r="M95" s="75"/>
      <c r="N95" s="75"/>
      <c r="O95" s="75"/>
      <c r="P95" s="75"/>
      <c r="Q95" s="75"/>
      <c r="R95" s="75"/>
      <c r="S95" s="75"/>
      <c r="T95" s="75"/>
      <c r="U95" s="75"/>
      <c r="V95" s="75"/>
      <c r="W95" s="75"/>
      <c r="X95" s="75"/>
      <c r="Y95" s="75"/>
      <c r="Z95" s="75"/>
      <c r="AA95" s="75"/>
      <c r="AB95" s="75"/>
      <c r="AC95" s="75"/>
      <c r="AD95" s="75"/>
      <c r="AE95" s="75"/>
    </row>
    <row r="96" spans="1:31">
      <c r="A96" s="75"/>
      <c r="B96" s="75"/>
      <c r="C96" s="75"/>
      <c r="D96" s="75"/>
      <c r="E96" s="75"/>
      <c r="F96" s="75"/>
      <c r="G96" s="75"/>
      <c r="H96" s="75"/>
      <c r="I96" s="75"/>
      <c r="J96" s="75"/>
      <c r="K96" s="75"/>
      <c r="L96" s="75"/>
      <c r="M96" s="75"/>
      <c r="N96" s="75"/>
      <c r="O96" s="75"/>
      <c r="P96" s="75"/>
      <c r="Q96" s="75"/>
      <c r="R96" s="75"/>
      <c r="S96" s="75"/>
      <c r="T96" s="75"/>
      <c r="U96" s="75"/>
      <c r="V96" s="75"/>
      <c r="W96" s="75"/>
      <c r="X96" s="75"/>
      <c r="Y96" s="75"/>
      <c r="Z96" s="75"/>
      <c r="AA96" s="75"/>
      <c r="AB96" s="75"/>
      <c r="AC96" s="75"/>
      <c r="AD96" s="75"/>
      <c r="AE96" s="75"/>
    </row>
    <row r="97" spans="1:31">
      <c r="A97" s="75"/>
      <c r="B97" s="75"/>
      <c r="C97" s="75"/>
      <c r="D97" s="75"/>
      <c r="E97" s="75"/>
      <c r="F97" s="75"/>
      <c r="G97" s="75"/>
      <c r="H97" s="75"/>
      <c r="I97" s="75"/>
      <c r="J97" s="75"/>
      <c r="K97" s="75"/>
      <c r="L97" s="75"/>
      <c r="M97" s="75"/>
      <c r="N97" s="75"/>
      <c r="O97" s="75"/>
      <c r="P97" s="75"/>
      <c r="Q97" s="75"/>
      <c r="R97" s="75"/>
      <c r="S97" s="75"/>
      <c r="T97" s="75"/>
      <c r="U97" s="75"/>
      <c r="V97" s="75"/>
      <c r="W97" s="75"/>
      <c r="X97" s="75"/>
      <c r="Y97" s="75"/>
      <c r="Z97" s="75"/>
      <c r="AA97" s="75"/>
      <c r="AB97" s="75"/>
      <c r="AC97" s="75"/>
      <c r="AD97" s="75"/>
      <c r="AE97" s="75"/>
    </row>
    <row r="98" spans="1:31">
      <c r="A98" s="75"/>
      <c r="B98" s="75"/>
      <c r="C98" s="75"/>
      <c r="D98" s="75"/>
      <c r="E98" s="75"/>
      <c r="F98" s="75"/>
      <c r="G98" s="75"/>
      <c r="H98" s="75"/>
      <c r="I98" s="75"/>
      <c r="J98" s="75"/>
      <c r="K98" s="75"/>
      <c r="L98" s="75"/>
      <c r="M98" s="75"/>
      <c r="N98" s="75"/>
      <c r="O98" s="75"/>
      <c r="P98" s="75"/>
      <c r="Q98" s="75"/>
      <c r="R98" s="75"/>
      <c r="S98" s="75"/>
      <c r="T98" s="75"/>
      <c r="U98" s="75"/>
      <c r="V98" s="75"/>
      <c r="W98" s="75"/>
      <c r="X98" s="75"/>
      <c r="Y98" s="75"/>
      <c r="Z98" s="75"/>
      <c r="AA98" s="75"/>
      <c r="AB98" s="75"/>
      <c r="AC98" s="75"/>
      <c r="AD98" s="75"/>
      <c r="AE98" s="75"/>
    </row>
    <row r="99" spans="1:31">
      <c r="A99" s="75"/>
      <c r="B99" s="75"/>
      <c r="C99" s="75"/>
      <c r="D99" s="75"/>
      <c r="E99" s="75"/>
      <c r="F99" s="75"/>
      <c r="G99" s="75"/>
      <c r="H99" s="75"/>
      <c r="I99" s="75"/>
      <c r="J99" s="75"/>
      <c r="K99" s="75"/>
      <c r="L99" s="75"/>
      <c r="M99" s="75"/>
      <c r="N99" s="75"/>
      <c r="O99" s="75"/>
      <c r="P99" s="75"/>
      <c r="Q99" s="75"/>
      <c r="R99" s="75"/>
      <c r="S99" s="75"/>
      <c r="T99" s="75"/>
      <c r="U99" s="75"/>
      <c r="V99" s="75"/>
      <c r="W99" s="75"/>
      <c r="X99" s="75"/>
      <c r="Y99" s="75"/>
      <c r="Z99" s="75"/>
      <c r="AA99" s="75"/>
      <c r="AB99" s="75"/>
      <c r="AC99" s="75"/>
      <c r="AD99" s="75"/>
      <c r="AE99" s="75"/>
    </row>
    <row r="100" spans="1:31">
      <c r="A100" s="75"/>
      <c r="B100" s="75"/>
      <c r="C100" s="75"/>
      <c r="D100" s="75"/>
      <c r="E100" s="75"/>
      <c r="F100" s="75"/>
      <c r="G100" s="75"/>
      <c r="H100" s="75"/>
      <c r="I100" s="75"/>
      <c r="J100" s="75"/>
      <c r="K100" s="75"/>
      <c r="L100" s="75"/>
      <c r="M100" s="75"/>
      <c r="N100" s="75"/>
      <c r="O100" s="75"/>
      <c r="P100" s="75"/>
      <c r="Q100" s="75"/>
      <c r="R100" s="75"/>
      <c r="S100" s="75"/>
      <c r="T100" s="75"/>
      <c r="U100" s="75"/>
      <c r="V100" s="75"/>
      <c r="W100" s="75"/>
      <c r="X100" s="75"/>
      <c r="Y100" s="75"/>
      <c r="Z100" s="75"/>
      <c r="AA100" s="75"/>
      <c r="AB100" s="75"/>
      <c r="AC100" s="75"/>
      <c r="AD100" s="75"/>
      <c r="AE100" s="75"/>
    </row>
    <row r="101" spans="1:31">
      <c r="A101" s="75"/>
      <c r="B101" s="75"/>
      <c r="C101" s="75"/>
      <c r="D101" s="75"/>
      <c r="E101" s="75"/>
      <c r="F101" s="75"/>
      <c r="G101" s="75"/>
      <c r="H101" s="75"/>
      <c r="I101" s="75"/>
      <c r="J101" s="75"/>
      <c r="K101" s="75"/>
      <c r="L101" s="75"/>
      <c r="M101" s="75"/>
      <c r="N101" s="75"/>
      <c r="O101" s="75"/>
      <c r="P101" s="75"/>
      <c r="Q101" s="75"/>
      <c r="R101" s="75"/>
      <c r="S101" s="75"/>
      <c r="T101" s="75"/>
      <c r="U101" s="75"/>
      <c r="V101" s="75"/>
      <c r="W101" s="75"/>
      <c r="X101" s="75"/>
      <c r="Y101" s="75"/>
      <c r="Z101" s="75"/>
      <c r="AA101" s="75"/>
      <c r="AB101" s="75"/>
      <c r="AC101" s="75"/>
      <c r="AD101" s="75"/>
      <c r="AE101" s="75"/>
    </row>
    <row r="102" spans="1:31">
      <c r="A102" s="75"/>
      <c r="B102" s="75"/>
      <c r="C102" s="75"/>
      <c r="D102" s="75"/>
      <c r="E102" s="75"/>
      <c r="F102" s="75"/>
      <c r="G102" s="75"/>
      <c r="H102" s="75"/>
      <c r="I102" s="75"/>
      <c r="J102" s="75"/>
      <c r="K102" s="75"/>
      <c r="L102" s="75"/>
      <c r="M102" s="75"/>
      <c r="N102" s="75"/>
      <c r="O102" s="75"/>
      <c r="P102" s="75"/>
      <c r="Q102" s="75"/>
      <c r="R102" s="75"/>
      <c r="S102" s="75"/>
      <c r="T102" s="75"/>
      <c r="U102" s="75"/>
      <c r="V102" s="75"/>
      <c r="W102" s="75"/>
      <c r="X102" s="75"/>
      <c r="Y102" s="75"/>
      <c r="Z102" s="75"/>
      <c r="AA102" s="75"/>
      <c r="AB102" s="75"/>
      <c r="AC102" s="75"/>
      <c r="AD102" s="75"/>
      <c r="AE102" s="75"/>
    </row>
    <row r="103" spans="1:31">
      <c r="A103" s="75"/>
      <c r="B103" s="75"/>
      <c r="C103" s="75"/>
      <c r="D103" s="75"/>
      <c r="E103" s="75"/>
      <c r="F103" s="75"/>
      <c r="G103" s="75"/>
      <c r="H103" s="75"/>
      <c r="I103" s="75"/>
      <c r="J103" s="75"/>
      <c r="K103" s="75"/>
      <c r="L103" s="75"/>
      <c r="M103" s="75"/>
      <c r="N103" s="75"/>
      <c r="O103" s="75"/>
      <c r="P103" s="75"/>
      <c r="Q103" s="75"/>
      <c r="R103" s="75"/>
      <c r="S103" s="75"/>
      <c r="T103" s="75"/>
      <c r="U103" s="75"/>
      <c r="V103" s="75"/>
      <c r="W103" s="75"/>
      <c r="X103" s="75"/>
      <c r="Y103" s="75"/>
      <c r="Z103" s="75"/>
      <c r="AA103" s="75"/>
      <c r="AB103" s="75"/>
      <c r="AC103" s="75"/>
      <c r="AD103" s="75"/>
      <c r="AE103" s="75"/>
    </row>
    <row r="104" spans="1:31">
      <c r="A104" s="75"/>
      <c r="B104" s="75"/>
      <c r="C104" s="75"/>
      <c r="D104" s="75"/>
      <c r="E104" s="75"/>
      <c r="F104" s="75"/>
      <c r="G104" s="75"/>
      <c r="H104" s="75"/>
      <c r="I104" s="75"/>
      <c r="J104" s="75"/>
      <c r="K104" s="75"/>
      <c r="L104" s="75"/>
      <c r="M104" s="75"/>
      <c r="N104" s="75"/>
      <c r="O104" s="75"/>
      <c r="P104" s="75"/>
      <c r="Q104" s="75"/>
      <c r="R104" s="75"/>
      <c r="S104" s="75"/>
      <c r="T104" s="75"/>
      <c r="U104" s="75"/>
      <c r="V104" s="75"/>
      <c r="W104" s="75"/>
      <c r="X104" s="75"/>
      <c r="Y104" s="75"/>
      <c r="Z104" s="75"/>
      <c r="AA104" s="75"/>
      <c r="AB104" s="75"/>
      <c r="AC104" s="75"/>
      <c r="AD104" s="75"/>
      <c r="AE104" s="75"/>
    </row>
    <row r="105" spans="1:31">
      <c r="A105" s="75"/>
      <c r="B105" s="75"/>
      <c r="C105" s="75"/>
      <c r="D105" s="75"/>
      <c r="E105" s="75"/>
      <c r="F105" s="75"/>
      <c r="G105" s="75"/>
      <c r="H105" s="75"/>
      <c r="I105" s="75"/>
      <c r="J105" s="75"/>
      <c r="K105" s="75"/>
      <c r="L105" s="75"/>
      <c r="M105" s="75"/>
      <c r="N105" s="75"/>
      <c r="O105" s="75"/>
      <c r="P105" s="75"/>
      <c r="Q105" s="75"/>
      <c r="R105" s="75"/>
      <c r="S105" s="75"/>
      <c r="T105" s="75"/>
      <c r="U105" s="75"/>
      <c r="V105" s="75"/>
      <c r="W105" s="75"/>
      <c r="X105" s="75"/>
      <c r="Y105" s="75"/>
      <c r="Z105" s="75"/>
      <c r="AA105" s="75"/>
      <c r="AB105" s="75"/>
      <c r="AC105" s="75"/>
      <c r="AD105" s="75"/>
      <c r="AE105" s="75"/>
    </row>
    <row r="106" spans="1:31">
      <c r="A106" s="75"/>
      <c r="B106" s="75"/>
      <c r="C106" s="75"/>
      <c r="D106" s="75"/>
      <c r="E106" s="75"/>
      <c r="F106" s="75"/>
      <c r="G106" s="75"/>
      <c r="H106" s="75"/>
      <c r="I106" s="75"/>
      <c r="J106" s="75"/>
      <c r="K106" s="75"/>
      <c r="L106" s="75"/>
      <c r="M106" s="75"/>
      <c r="N106" s="75"/>
      <c r="O106" s="75"/>
      <c r="P106" s="75"/>
      <c r="Q106" s="75"/>
      <c r="R106" s="75"/>
      <c r="S106" s="75"/>
      <c r="T106" s="75"/>
      <c r="U106" s="75"/>
      <c r="V106" s="75"/>
      <c r="W106" s="75"/>
      <c r="X106" s="75"/>
      <c r="Y106" s="75"/>
      <c r="Z106" s="75"/>
      <c r="AA106" s="75"/>
      <c r="AB106" s="75"/>
      <c r="AC106" s="75"/>
      <c r="AD106" s="75"/>
      <c r="AE106" s="75"/>
    </row>
    <row r="107" spans="1:31">
      <c r="A107" s="75"/>
      <c r="B107" s="75"/>
      <c r="C107" s="75"/>
      <c r="D107" s="75"/>
      <c r="E107" s="75"/>
      <c r="F107" s="75"/>
      <c r="G107" s="75"/>
      <c r="H107" s="75"/>
      <c r="I107" s="75"/>
      <c r="J107" s="75"/>
      <c r="K107" s="75"/>
      <c r="L107" s="75"/>
      <c r="M107" s="75"/>
      <c r="N107" s="75"/>
      <c r="O107" s="75"/>
      <c r="P107" s="75"/>
      <c r="Q107" s="75"/>
      <c r="R107" s="75"/>
      <c r="S107" s="75"/>
      <c r="T107" s="75"/>
      <c r="U107" s="75"/>
      <c r="V107" s="75"/>
      <c r="W107" s="75"/>
      <c r="X107" s="75"/>
      <c r="Y107" s="75"/>
      <c r="Z107" s="75"/>
      <c r="AA107" s="75"/>
      <c r="AB107" s="75"/>
      <c r="AC107" s="75"/>
      <c r="AD107" s="75"/>
      <c r="AE107" s="75"/>
    </row>
    <row r="108" spans="1:31">
      <c r="A108" s="75"/>
      <c r="B108" s="75"/>
      <c r="C108" s="75"/>
      <c r="D108" s="75"/>
      <c r="E108" s="75"/>
      <c r="F108" s="75"/>
      <c r="G108" s="75"/>
      <c r="H108" s="75"/>
      <c r="I108" s="75"/>
      <c r="J108" s="75"/>
      <c r="K108" s="75"/>
      <c r="L108" s="75"/>
      <c r="M108" s="75"/>
      <c r="N108" s="75"/>
      <c r="O108" s="75"/>
      <c r="P108" s="75"/>
      <c r="Q108" s="75"/>
      <c r="R108" s="75"/>
      <c r="S108" s="75"/>
      <c r="T108" s="75"/>
      <c r="U108" s="75"/>
      <c r="V108" s="75"/>
      <c r="W108" s="75"/>
      <c r="X108" s="75"/>
      <c r="Y108" s="75"/>
      <c r="Z108" s="75"/>
      <c r="AA108" s="75"/>
      <c r="AB108" s="75"/>
      <c r="AC108" s="75"/>
      <c r="AD108" s="75"/>
      <c r="AE108" s="75"/>
    </row>
    <row r="109" spans="1:31">
      <c r="A109" s="75"/>
      <c r="B109" s="75"/>
      <c r="C109" s="75"/>
      <c r="D109" s="75"/>
      <c r="E109" s="75"/>
      <c r="F109" s="75"/>
      <c r="G109" s="75"/>
      <c r="H109" s="75"/>
      <c r="I109" s="75"/>
      <c r="J109" s="75"/>
      <c r="K109" s="75"/>
      <c r="L109" s="75"/>
      <c r="M109" s="75"/>
      <c r="N109" s="75"/>
      <c r="O109" s="75"/>
      <c r="P109" s="75"/>
      <c r="Q109" s="75"/>
      <c r="R109" s="75"/>
      <c r="S109" s="75"/>
      <c r="T109" s="75"/>
      <c r="U109" s="75"/>
      <c r="V109" s="75"/>
      <c r="W109" s="75"/>
      <c r="X109" s="75"/>
      <c r="Y109" s="75"/>
      <c r="Z109" s="75"/>
      <c r="AA109" s="75"/>
      <c r="AB109" s="75"/>
      <c r="AC109" s="75"/>
      <c r="AD109" s="75"/>
      <c r="AE109" s="75"/>
    </row>
    <row r="110" spans="1:31" ht="18">
      <c r="A110" s="512" t="str">
        <f xml:space="preserve"> CONCATENATE("Umsatz nach Produkten/Dienstleistungen des Unternehmens:  ",Startseite!C14)</f>
        <v xml:space="preserve">Umsatz nach Produkten/Dienstleistungen des Unternehmens:  </v>
      </c>
      <c r="B110" s="75"/>
      <c r="C110" s="75"/>
      <c r="D110" s="75"/>
      <c r="E110" s="75"/>
      <c r="F110" s="75"/>
      <c r="G110" s="75"/>
      <c r="H110" s="75"/>
      <c r="I110" s="75"/>
      <c r="J110" s="75"/>
      <c r="K110" s="75"/>
      <c r="L110" s="75"/>
      <c r="M110" s="75"/>
      <c r="N110" s="75"/>
      <c r="O110" s="75"/>
      <c r="P110" s="75"/>
      <c r="Q110" s="75"/>
      <c r="R110" s="75"/>
      <c r="S110" s="75"/>
      <c r="T110" s="75"/>
      <c r="U110" s="75"/>
      <c r="V110" s="75"/>
      <c r="W110" s="75"/>
      <c r="X110" s="75"/>
      <c r="Y110" s="75"/>
      <c r="Z110" s="75"/>
      <c r="AA110" s="75"/>
      <c r="AB110" s="75"/>
      <c r="AC110" s="75"/>
      <c r="AD110" s="75"/>
      <c r="AE110" s="75"/>
    </row>
    <row r="111" spans="1:31">
      <c r="A111" s="75"/>
      <c r="B111" s="75"/>
      <c r="C111" s="75"/>
      <c r="D111" s="75"/>
      <c r="E111" s="75"/>
      <c r="F111" s="75"/>
      <c r="G111" s="75"/>
      <c r="H111" s="75"/>
      <c r="I111" s="75"/>
      <c r="J111" s="75"/>
      <c r="K111" s="75"/>
      <c r="L111" s="75"/>
      <c r="M111" s="75"/>
      <c r="N111" s="75"/>
      <c r="O111" s="75"/>
      <c r="Q111" s="75"/>
      <c r="R111" s="1011" t="s">
        <v>521</v>
      </c>
      <c r="S111" s="75"/>
      <c r="T111" s="75"/>
      <c r="U111" s="75"/>
      <c r="V111" s="75"/>
      <c r="W111" s="75"/>
      <c r="X111" s="75"/>
      <c r="Y111" s="75"/>
      <c r="Z111" s="75"/>
      <c r="AA111" s="75"/>
      <c r="AB111" s="75"/>
      <c r="AC111" s="75"/>
      <c r="AD111" s="75"/>
      <c r="AE111" s="75"/>
    </row>
    <row r="112" spans="1:31">
      <c r="A112" s="1276" t="s">
        <v>208</v>
      </c>
      <c r="B112" s="416"/>
      <c r="C112" s="1278" t="s">
        <v>290</v>
      </c>
      <c r="D112" s="1120"/>
      <c r="E112" s="1121"/>
      <c r="F112" s="1279" t="s">
        <v>209</v>
      </c>
      <c r="G112" s="1280"/>
      <c r="H112" s="1281"/>
      <c r="I112" s="180" t="str">
        <f>IF(C113="Jahr","Jahres-",IF(C113="Monat","Monats-",IF(C113="Woche","Wochen-",IF(C113="Tag","Tages-"))))</f>
        <v>Monats-</v>
      </c>
      <c r="J112" s="75"/>
      <c r="K112" s="75"/>
      <c r="L112" s="75"/>
      <c r="M112" s="75"/>
      <c r="N112" s="75"/>
      <c r="O112" s="75"/>
      <c r="P112" s="75"/>
      <c r="Q112" s="75"/>
      <c r="R112" s="75"/>
      <c r="S112" s="75"/>
      <c r="T112" s="75"/>
      <c r="U112" s="75"/>
      <c r="V112" s="75"/>
      <c r="W112" s="75"/>
      <c r="X112" s="75"/>
      <c r="Y112" s="75"/>
      <c r="Z112" s="75"/>
      <c r="AA112" s="75"/>
      <c r="AB112" s="75"/>
      <c r="AC112" s="75"/>
      <c r="AD112" s="75"/>
      <c r="AE112" s="75"/>
    </row>
    <row r="113" spans="1:31" ht="25.5">
      <c r="A113" s="1277"/>
      <c r="B113" s="258"/>
      <c r="C113" s="1285" t="s">
        <v>289</v>
      </c>
      <c r="D113" s="1286"/>
      <c r="E113" s="1287"/>
      <c r="F113" s="1282"/>
      <c r="G113" s="1283"/>
      <c r="H113" s="1284"/>
      <c r="I113" s="646" t="s">
        <v>210</v>
      </c>
      <c r="J113" s="75"/>
      <c r="K113" s="1288" t="s">
        <v>356</v>
      </c>
      <c r="L113" s="1289"/>
      <c r="M113" s="1290"/>
      <c r="N113" s="1245"/>
      <c r="O113" s="75"/>
      <c r="P113" s="75"/>
      <c r="Q113" s="75"/>
      <c r="R113" s="75"/>
      <c r="S113" s="75"/>
      <c r="T113" s="75"/>
      <c r="U113" s="75"/>
      <c r="V113" s="75"/>
      <c r="W113" s="75"/>
      <c r="X113" s="75"/>
      <c r="Y113" s="75"/>
      <c r="Z113" s="75"/>
      <c r="AA113" s="75"/>
      <c r="AB113" s="75"/>
      <c r="AC113" s="75"/>
      <c r="AD113" s="75"/>
      <c r="AE113" s="75"/>
    </row>
    <row r="114" spans="1:31">
      <c r="A114" s="983" t="s">
        <v>288</v>
      </c>
      <c r="B114" s="82"/>
      <c r="C114" s="1267"/>
      <c r="D114" s="1268"/>
      <c r="E114" s="1269"/>
      <c r="F114" s="1270"/>
      <c r="G114" s="1271"/>
      <c r="H114" s="1272"/>
      <c r="I114" s="462">
        <f>ROUND($C114*F114,-1)</f>
        <v>0</v>
      </c>
      <c r="J114" s="75"/>
      <c r="K114" s="1273" t="s">
        <v>232</v>
      </c>
      <c r="L114" s="1274"/>
      <c r="M114" s="1275"/>
      <c r="N114" s="985">
        <v>5</v>
      </c>
      <c r="O114" s="75"/>
      <c r="P114" s="75"/>
      <c r="Q114" s="75"/>
      <c r="R114" s="75"/>
      <c r="S114" s="75"/>
      <c r="T114" s="75"/>
      <c r="U114" s="75"/>
      <c r="V114" s="75"/>
      <c r="W114" s="75"/>
      <c r="X114" s="75"/>
      <c r="Y114" s="75"/>
      <c r="Z114" s="75"/>
      <c r="AA114" s="75"/>
      <c r="AB114" s="75"/>
      <c r="AC114" s="75"/>
      <c r="AD114" s="75"/>
      <c r="AE114" s="75"/>
    </row>
    <row r="115" spans="1:31">
      <c r="A115" s="983" t="s">
        <v>214</v>
      </c>
      <c r="B115" s="82"/>
      <c r="C115" s="1267"/>
      <c r="D115" s="1268"/>
      <c r="E115" s="1269"/>
      <c r="F115" s="1270"/>
      <c r="G115" s="1271"/>
      <c r="H115" s="1272"/>
      <c r="I115" s="462">
        <f t="shared" ref="I115:I123" si="1">ROUND($C115*F115,-1)</f>
        <v>0</v>
      </c>
      <c r="J115" s="75"/>
      <c r="K115" s="104"/>
      <c r="L115" s="117"/>
      <c r="M115" s="117"/>
      <c r="N115" s="647" t="str">
        <f>IF(OR(N114&lt;1,N114&gt;7),"Falsche Eingabe","")</f>
        <v/>
      </c>
      <c r="O115" s="75"/>
      <c r="P115" s="75"/>
      <c r="Q115" s="75"/>
      <c r="R115" s="75"/>
      <c r="S115" s="75"/>
      <c r="T115" s="75"/>
      <c r="U115" s="75"/>
      <c r="V115" s="75"/>
      <c r="W115" s="75"/>
      <c r="X115" s="75"/>
      <c r="Y115" s="75"/>
      <c r="Z115" s="75"/>
      <c r="AA115" s="75"/>
      <c r="AB115" s="75"/>
      <c r="AC115" s="75"/>
      <c r="AD115" s="75"/>
      <c r="AE115" s="75"/>
    </row>
    <row r="116" spans="1:31">
      <c r="A116" s="983" t="s">
        <v>215</v>
      </c>
      <c r="B116" s="82"/>
      <c r="C116" s="1267"/>
      <c r="D116" s="1268"/>
      <c r="E116" s="1269"/>
      <c r="F116" s="1270"/>
      <c r="G116" s="1271"/>
      <c r="H116" s="1272"/>
      <c r="I116" s="462">
        <f t="shared" si="1"/>
        <v>0</v>
      </c>
      <c r="J116" s="75"/>
      <c r="K116" s="98" t="s">
        <v>238</v>
      </c>
      <c r="L116" s="507"/>
      <c r="M116" s="99"/>
      <c r="N116" s="985">
        <v>12</v>
      </c>
      <c r="O116" s="75"/>
      <c r="P116" s="75"/>
      <c r="Q116" s="75"/>
      <c r="R116" s="75"/>
      <c r="S116" s="75"/>
      <c r="T116" s="75"/>
      <c r="U116" s="75"/>
      <c r="V116" s="75"/>
      <c r="W116" s="75"/>
      <c r="X116" s="75"/>
      <c r="Y116" s="75"/>
      <c r="Z116" s="75"/>
      <c r="AA116" s="75"/>
      <c r="AB116" s="75"/>
      <c r="AC116" s="75"/>
      <c r="AD116" s="75"/>
      <c r="AE116" s="75"/>
    </row>
    <row r="117" spans="1:31">
      <c r="A117" s="983" t="s">
        <v>216</v>
      </c>
      <c r="B117" s="82"/>
      <c r="C117" s="1267"/>
      <c r="D117" s="1268"/>
      <c r="E117" s="1269"/>
      <c r="F117" s="1270"/>
      <c r="G117" s="1271"/>
      <c r="H117" s="1272"/>
      <c r="I117" s="462">
        <f t="shared" si="1"/>
        <v>0</v>
      </c>
      <c r="J117" s="75"/>
      <c r="K117" s="75"/>
      <c r="L117" s="75"/>
      <c r="M117" s="75"/>
      <c r="N117" s="479" t="str">
        <f>IF(OR(N116&lt;1,N116&gt;12),"Falsche Eingabe","")</f>
        <v/>
      </c>
      <c r="O117" s="75"/>
      <c r="P117" s="75"/>
      <c r="Q117" s="75"/>
      <c r="R117" s="75"/>
      <c r="S117" s="75"/>
      <c r="T117" s="75"/>
      <c r="U117" s="75"/>
      <c r="V117" s="75"/>
      <c r="W117" s="75"/>
      <c r="X117" s="75"/>
      <c r="Y117" s="75"/>
      <c r="Z117" s="75"/>
      <c r="AA117" s="75"/>
      <c r="AB117" s="75"/>
      <c r="AC117" s="75"/>
      <c r="AD117" s="75"/>
      <c r="AE117" s="75"/>
    </row>
    <row r="118" spans="1:31">
      <c r="A118" s="983" t="s">
        <v>217</v>
      </c>
      <c r="B118" s="82"/>
      <c r="C118" s="1267"/>
      <c r="D118" s="1268"/>
      <c r="E118" s="1269"/>
      <c r="F118" s="1270"/>
      <c r="G118" s="1271"/>
      <c r="H118" s="1272"/>
      <c r="I118" s="462">
        <f t="shared" si="1"/>
        <v>0</v>
      </c>
      <c r="J118" s="75"/>
      <c r="K118" s="75"/>
      <c r="L118" s="75"/>
      <c r="M118" s="75"/>
      <c r="N118" s="75"/>
      <c r="O118" s="75"/>
      <c r="P118" s="75"/>
      <c r="Q118" s="75"/>
      <c r="R118" s="75"/>
      <c r="S118" s="75"/>
      <c r="T118" s="75"/>
      <c r="U118" s="75"/>
      <c r="V118" s="75"/>
      <c r="W118" s="75"/>
      <c r="X118" s="75"/>
      <c r="Y118" s="75"/>
      <c r="Z118" s="75"/>
      <c r="AA118" s="75"/>
      <c r="AB118" s="75"/>
      <c r="AC118" s="75"/>
      <c r="AD118" s="75"/>
      <c r="AE118" s="75"/>
    </row>
    <row r="119" spans="1:31">
      <c r="A119" s="983" t="s">
        <v>218</v>
      </c>
      <c r="B119" s="82"/>
      <c r="C119" s="1267"/>
      <c r="D119" s="1268"/>
      <c r="E119" s="1269"/>
      <c r="F119" s="1270"/>
      <c r="G119" s="1271"/>
      <c r="H119" s="1272"/>
      <c r="I119" s="462">
        <f t="shared" si="1"/>
        <v>0</v>
      </c>
      <c r="J119" s="75"/>
      <c r="K119" s="75"/>
      <c r="L119" s="75"/>
      <c r="M119" s="75"/>
      <c r="N119" s="75"/>
      <c r="O119" s="75"/>
      <c r="P119" s="75"/>
      <c r="Q119" s="75"/>
      <c r="R119" s="75"/>
      <c r="S119" s="75"/>
      <c r="T119" s="75"/>
      <c r="U119" s="75"/>
      <c r="V119" s="75"/>
      <c r="W119" s="75"/>
      <c r="X119" s="75"/>
      <c r="Y119" s="75"/>
      <c r="Z119" s="75"/>
      <c r="AA119" s="75"/>
      <c r="AB119" s="75"/>
      <c r="AC119" s="75"/>
      <c r="AD119" s="75"/>
      <c r="AE119" s="75"/>
    </row>
    <row r="120" spans="1:31">
      <c r="A120" s="983" t="s">
        <v>219</v>
      </c>
      <c r="B120" s="82"/>
      <c r="C120" s="1267"/>
      <c r="D120" s="1268"/>
      <c r="E120" s="1269"/>
      <c r="F120" s="1270"/>
      <c r="G120" s="1271"/>
      <c r="H120" s="1272"/>
      <c r="I120" s="462">
        <f t="shared" si="1"/>
        <v>0</v>
      </c>
      <c r="J120" s="75"/>
      <c r="K120" s="75"/>
      <c r="L120" s="75"/>
      <c r="M120" s="75"/>
      <c r="N120" s="75"/>
      <c r="O120" s="75"/>
      <c r="P120" s="75"/>
      <c r="Q120" s="75"/>
      <c r="R120" s="75"/>
      <c r="S120" s="75"/>
      <c r="T120" s="75"/>
      <c r="U120" s="75"/>
      <c r="V120" s="75"/>
      <c r="W120" s="75"/>
      <c r="X120" s="75"/>
      <c r="Y120" s="75"/>
      <c r="Z120" s="75"/>
      <c r="AA120" s="75"/>
      <c r="AB120" s="75"/>
      <c r="AC120" s="75"/>
      <c r="AD120" s="75"/>
      <c r="AE120" s="75"/>
    </row>
    <row r="121" spans="1:31">
      <c r="A121" s="983" t="s">
        <v>220</v>
      </c>
      <c r="B121" s="82"/>
      <c r="C121" s="1267"/>
      <c r="D121" s="1268"/>
      <c r="E121" s="1269"/>
      <c r="F121" s="1270"/>
      <c r="G121" s="1271"/>
      <c r="H121" s="1272"/>
      <c r="I121" s="462">
        <f t="shared" si="1"/>
        <v>0</v>
      </c>
      <c r="J121" s="75"/>
      <c r="K121" s="75"/>
      <c r="L121" s="75"/>
      <c r="M121" s="75"/>
      <c r="N121" s="75"/>
      <c r="O121" s="75"/>
      <c r="P121" s="75"/>
      <c r="Q121" s="75"/>
      <c r="R121" s="75"/>
      <c r="S121" s="75"/>
      <c r="T121" s="75"/>
      <c r="U121" s="75"/>
      <c r="V121" s="75"/>
      <c r="W121" s="75"/>
      <c r="X121" s="75"/>
      <c r="Y121" s="75"/>
      <c r="Z121" s="75"/>
      <c r="AA121" s="75"/>
      <c r="AB121" s="75"/>
      <c r="AC121" s="75"/>
      <c r="AD121" s="75"/>
      <c r="AE121" s="75"/>
    </row>
    <row r="122" spans="1:31">
      <c r="A122" s="983" t="s">
        <v>221</v>
      </c>
      <c r="B122" s="117"/>
      <c r="C122" s="1267"/>
      <c r="D122" s="1268"/>
      <c r="E122" s="1269"/>
      <c r="F122" s="1270"/>
      <c r="G122" s="1271"/>
      <c r="H122" s="1272"/>
      <c r="I122" s="462">
        <f t="shared" si="1"/>
        <v>0</v>
      </c>
      <c r="J122" s="75"/>
      <c r="K122" s="75"/>
      <c r="L122" s="75"/>
      <c r="M122" s="75"/>
      <c r="N122" s="75"/>
      <c r="O122" s="75"/>
      <c r="P122" s="75"/>
      <c r="Q122" s="75"/>
      <c r="R122" s="75"/>
      <c r="S122" s="75"/>
      <c r="T122" s="75"/>
      <c r="U122" s="75"/>
      <c r="V122" s="75"/>
      <c r="W122" s="75"/>
      <c r="X122" s="75"/>
      <c r="Y122" s="75"/>
      <c r="Z122" s="75"/>
      <c r="AA122" s="75"/>
      <c r="AB122" s="75"/>
      <c r="AC122" s="75"/>
      <c r="AD122" s="75"/>
      <c r="AE122" s="75"/>
    </row>
    <row r="123" spans="1:31" ht="13.5" thickBot="1">
      <c r="A123" s="984" t="s">
        <v>222</v>
      </c>
      <c r="B123" s="648"/>
      <c r="C123" s="1267"/>
      <c r="D123" s="1268"/>
      <c r="E123" s="1269"/>
      <c r="F123" s="1270"/>
      <c r="G123" s="1271"/>
      <c r="H123" s="1272"/>
      <c r="I123" s="649">
        <f t="shared" si="1"/>
        <v>0</v>
      </c>
      <c r="J123" s="75"/>
      <c r="K123" s="75"/>
      <c r="L123" s="75"/>
      <c r="M123" s="75"/>
      <c r="N123" s="75"/>
      <c r="O123" s="75"/>
      <c r="P123" s="75"/>
      <c r="Q123" s="75"/>
      <c r="R123" s="75"/>
      <c r="S123" s="75"/>
      <c r="T123" s="75"/>
      <c r="U123" s="75"/>
      <c r="V123" s="75"/>
      <c r="W123" s="75"/>
      <c r="X123" s="75"/>
      <c r="Y123" s="75"/>
      <c r="Z123" s="75"/>
      <c r="AA123" s="75"/>
      <c r="AB123" s="75"/>
      <c r="AC123" s="75"/>
      <c r="AD123" s="75"/>
      <c r="AE123" s="75"/>
    </row>
    <row r="124" spans="1:31" ht="15.75">
      <c r="A124" s="650" t="str">
        <f>IF(C113="Jahr","erwarteter Jahresumsatz in EUR",IF(C113="Monat","erwarteter Monatsumsatz in EUR",IF(C113="Woche","erwarteter Wochenumsatz in EUR",IF(C113="Tag","erwarteter Tagesumsatz in EUR"))))</f>
        <v>erwarteter Monatsumsatz in EUR</v>
      </c>
      <c r="B124" s="651"/>
      <c r="C124" s="652"/>
      <c r="D124" s="652"/>
      <c r="E124" s="652"/>
      <c r="F124" s="651"/>
      <c r="G124" s="651"/>
      <c r="H124" s="651"/>
      <c r="I124" s="653">
        <f>SUM(I114:I123)</f>
        <v>0</v>
      </c>
      <c r="J124" s="75"/>
      <c r="K124" s="75"/>
      <c r="L124" s="75"/>
      <c r="M124" s="75"/>
      <c r="N124" s="75"/>
      <c r="O124" s="75"/>
      <c r="P124" s="75"/>
      <c r="Q124" s="75"/>
      <c r="R124" s="75"/>
      <c r="S124" s="75"/>
      <c r="T124" s="75"/>
      <c r="U124" s="75"/>
      <c r="V124" s="75"/>
      <c r="W124" s="75"/>
      <c r="X124" s="75"/>
      <c r="Y124" s="75"/>
      <c r="Z124" s="75"/>
      <c r="AA124" s="75"/>
      <c r="AB124" s="75"/>
      <c r="AC124" s="75"/>
      <c r="AD124" s="75"/>
      <c r="AE124" s="75"/>
    </row>
    <row r="125" spans="1:31" ht="15.75">
      <c r="A125" s="654" t="s">
        <v>213</v>
      </c>
      <c r="B125" s="655"/>
      <c r="C125" s="1315">
        <f>SUM(C114:E123)</f>
        <v>0</v>
      </c>
      <c r="D125" s="1315"/>
      <c r="E125" s="1316"/>
      <c r="F125" s="655"/>
      <c r="G125" s="655"/>
      <c r="H125" s="655"/>
      <c r="I125" s="656"/>
      <c r="J125" s="75"/>
      <c r="K125" s="75"/>
      <c r="L125" s="75"/>
      <c r="M125" s="75"/>
      <c r="N125" s="75"/>
      <c r="O125" s="75"/>
      <c r="P125" s="75"/>
      <c r="Q125" s="75"/>
      <c r="R125" s="75"/>
      <c r="S125" s="75"/>
      <c r="T125" s="75"/>
      <c r="U125" s="75"/>
      <c r="V125" s="75"/>
      <c r="W125" s="75"/>
      <c r="X125" s="75"/>
      <c r="Y125" s="75"/>
      <c r="Z125" s="75"/>
      <c r="AA125" s="75"/>
      <c r="AB125" s="75"/>
      <c r="AC125" s="75"/>
      <c r="AD125" s="75"/>
      <c r="AE125" s="75"/>
    </row>
    <row r="126" spans="1:31" ht="15.75">
      <c r="A126" s="75"/>
      <c r="B126" s="634"/>
      <c r="C126" s="634"/>
      <c r="D126" s="634"/>
      <c r="E126" s="634"/>
      <c r="F126" s="634"/>
      <c r="G126" s="634"/>
      <c r="H126" s="634"/>
      <c r="I126" s="657"/>
      <c r="J126" s="75"/>
      <c r="K126" s="75"/>
      <c r="L126" s="75"/>
      <c r="M126" s="634"/>
      <c r="N126" s="75"/>
      <c r="O126" s="75"/>
      <c r="P126" s="75"/>
      <c r="Q126" s="75"/>
      <c r="R126" s="75"/>
      <c r="S126" s="75"/>
      <c r="T126" s="75"/>
      <c r="U126" s="75"/>
      <c r="V126" s="75"/>
      <c r="W126" s="75"/>
      <c r="X126" s="75"/>
      <c r="Y126" s="75"/>
      <c r="Z126" s="75"/>
      <c r="AA126" s="75"/>
      <c r="AB126" s="75"/>
      <c r="AC126" s="75"/>
      <c r="AD126" s="75"/>
      <c r="AE126" s="75"/>
    </row>
    <row r="127" spans="1:31" ht="15.75">
      <c r="A127" s="75"/>
      <c r="B127" s="634"/>
      <c r="C127" s="634"/>
      <c r="D127" s="634"/>
      <c r="E127" s="634"/>
      <c r="F127" s="634"/>
      <c r="G127" s="634"/>
      <c r="H127" s="634"/>
      <c r="I127" s="657"/>
      <c r="J127" s="75"/>
      <c r="K127" s="75"/>
      <c r="L127" s="75"/>
      <c r="M127" s="634"/>
      <c r="N127" s="75"/>
      <c r="O127" s="75"/>
      <c r="P127" s="75"/>
      <c r="Q127" s="75"/>
      <c r="R127" s="75"/>
      <c r="S127" s="75"/>
      <c r="T127" s="75"/>
      <c r="U127" s="75"/>
      <c r="V127" s="75"/>
      <c r="W127" s="75"/>
      <c r="X127" s="75"/>
      <c r="Y127" s="75"/>
      <c r="Z127" s="75"/>
      <c r="AA127" s="75"/>
      <c r="AB127" s="75"/>
      <c r="AC127" s="75"/>
      <c r="AD127" s="75"/>
      <c r="AE127" s="75"/>
    </row>
    <row r="128" spans="1:31" ht="43.5" customHeight="1">
      <c r="A128" s="1317" t="s">
        <v>208</v>
      </c>
      <c r="B128" s="1319" t="s">
        <v>223</v>
      </c>
      <c r="C128" s="1320"/>
      <c r="D128" s="1306" t="str">
        <f>IF(B$129="Jahr","Jahresumsatz",IF(B$129="Monat","Monatsumsatz",IF(B$129="Woche","Wochenumsatz",IF(B$129="Tag","Tagesumsatz"))))</f>
        <v>Tagesumsatz</v>
      </c>
      <c r="E128" s="1307"/>
      <c r="F128" s="1319" t="s">
        <v>223</v>
      </c>
      <c r="G128" s="1321"/>
      <c r="H128" s="1306" t="str">
        <f>IF(F$129="Jahr","Jahresumsatz",IF(F$129="Monat","Monatsumsatz",IF(F$129="Woche","Wochenumsatz",IF(F$129="Tag","Tagesumsatz"))))</f>
        <v>Wochenumsatz</v>
      </c>
      <c r="I128" s="1307"/>
      <c r="J128" s="1319" t="s">
        <v>223</v>
      </c>
      <c r="K128" s="1320"/>
      <c r="L128" s="1306" t="str">
        <f>IF(J$129="Jahr","Jahresumsatz",IF(J$129="Monat","Monatsumsatz",IF(J$129="Woche","Wochenumsatz",IF(J$129="Tag","Tagesumsatz"))))</f>
        <v>Jahresumsatz</v>
      </c>
      <c r="M128" s="1307"/>
      <c r="N128" s="75"/>
      <c r="O128" s="75"/>
      <c r="P128" s="75"/>
      <c r="Q128" s="75"/>
      <c r="R128" s="75"/>
      <c r="S128" s="75"/>
      <c r="T128" s="75"/>
      <c r="U128" s="75"/>
      <c r="V128" s="75"/>
      <c r="W128" s="75"/>
      <c r="X128" s="75"/>
      <c r="Y128" s="75"/>
      <c r="Z128" s="75"/>
      <c r="AA128" s="75"/>
      <c r="AB128" s="75"/>
      <c r="AC128" s="75"/>
      <c r="AD128" s="75"/>
      <c r="AE128" s="75"/>
    </row>
    <row r="129" spans="1:31">
      <c r="A129" s="1318"/>
      <c r="B129" s="1308" t="str">
        <f>IF($C$113="Jahr","Monat",IF($C$113="Monat","Tag",IF($C$113="Woche","Tag",IF($C$113="Tag","Woche","Falsch in C80"))))</f>
        <v>Tag</v>
      </c>
      <c r="C129" s="1314"/>
      <c r="D129" s="1312" t="s">
        <v>211</v>
      </c>
      <c r="E129" s="1313"/>
      <c r="F129" s="1308" t="str">
        <f>IF($C113="Jahr","Woche",IF($C113="Monat","Woche",IF($C113="Woche","Monat",IF($C113="Tag","Monat","Falsch in C80"))))</f>
        <v>Woche</v>
      </c>
      <c r="G129" s="1314"/>
      <c r="H129" s="1312" t="s">
        <v>211</v>
      </c>
      <c r="I129" s="1313"/>
      <c r="J129" s="1308" t="str">
        <f>IF($C113="Jahr","Tag",IF($C113="Monat","Jahr",IF($C113="Woche","Jahr",IF($C113="Tag","Jahr","Falsch in C80"))))</f>
        <v>Jahr</v>
      </c>
      <c r="K129" s="1309"/>
      <c r="L129" s="1310" t="s">
        <v>211</v>
      </c>
      <c r="M129" s="1311"/>
      <c r="N129" s="75"/>
      <c r="O129" s="75"/>
      <c r="P129" s="75"/>
      <c r="Q129" s="75"/>
      <c r="R129" s="75"/>
      <c r="S129" s="75"/>
      <c r="T129" s="75"/>
      <c r="U129" s="75"/>
      <c r="V129" s="75"/>
      <c r="W129" s="75"/>
      <c r="X129" s="75"/>
      <c r="Y129" s="75"/>
      <c r="Z129" s="75"/>
      <c r="AA129" s="75"/>
      <c r="AB129" s="75"/>
      <c r="AC129" s="75"/>
      <c r="AD129" s="75"/>
      <c r="AE129" s="75"/>
    </row>
    <row r="130" spans="1:31">
      <c r="A130" s="423" t="str">
        <f t="shared" ref="A130:A139" si="2">A114</f>
        <v>Umsatzbereich 1</v>
      </c>
      <c r="B130" s="1324">
        <f>IF($C$113="Jahr",$C114/N$116,IF($C$113="Monat",$C114/(4.33*N$114),IF($C$113="Woche",$C114/N$114,IF($C$113="Tag",$C114*N$114,"Falsch in C111"))))</f>
        <v>0</v>
      </c>
      <c r="C130" s="1325"/>
      <c r="D130" s="1322">
        <f>ROUND($F114*B130,0)</f>
        <v>0</v>
      </c>
      <c r="E130" s="1323"/>
      <c r="F130" s="1324">
        <f>IF($C$113="Jahr",$C114/(N$116*4.33),IF($C$113="Monat",$C114/4.33,IF($C$113="Woche",$C114*4.33,IF($C$113="Tag",B130*4.33,"Falsch in C111"))))</f>
        <v>0</v>
      </c>
      <c r="G130" s="1325"/>
      <c r="H130" s="1322">
        <f>ROUND($F114*F130,0)</f>
        <v>0</v>
      </c>
      <c r="I130" s="1323"/>
      <c r="J130" s="1324">
        <f>IF($C$113="Jahr",F130/N$114,IF($C$113="Monat",$C114*N$116,IF($C$113="Woche",F130*N$116,IF($C$113="Tag",F130*N$116,"Falsch in C111"))))</f>
        <v>0</v>
      </c>
      <c r="K130" s="1325"/>
      <c r="L130" s="1326">
        <f t="shared" ref="L130:L139" si="3">ROUND($F114*J130,0)</f>
        <v>0</v>
      </c>
      <c r="M130" s="1327"/>
      <c r="N130" s="75"/>
      <c r="O130" s="75"/>
      <c r="P130" s="75"/>
      <c r="Q130" s="75"/>
      <c r="R130" s="75"/>
      <c r="S130" s="75"/>
      <c r="T130" s="75"/>
      <c r="U130" s="75"/>
      <c r="V130" s="75"/>
      <c r="W130" s="75"/>
      <c r="X130" s="75"/>
      <c r="Y130" s="75"/>
      <c r="Z130" s="75"/>
      <c r="AA130" s="75"/>
      <c r="AB130" s="75"/>
      <c r="AC130" s="75"/>
      <c r="AD130" s="75"/>
      <c r="AE130" s="75"/>
    </row>
    <row r="131" spans="1:31">
      <c r="A131" s="104" t="str">
        <f t="shared" si="2"/>
        <v>Umsatzbereich 2</v>
      </c>
      <c r="B131" s="1324">
        <f t="shared" ref="B131:B139" si="4">IF($C$113="Jahr",$C115/N$116,IF($C$113="Monat",$C115/(4.33*N$114),IF($C$113="Woche",$C115/N$114,IF($C$113="Tag",$C115*N$114,"Falsch in C111"))))</f>
        <v>0</v>
      </c>
      <c r="C131" s="1325"/>
      <c r="D131" s="1322">
        <f>ROUND($F115*B131,0)</f>
        <v>0</v>
      </c>
      <c r="E131" s="1323"/>
      <c r="F131" s="1324">
        <f t="shared" ref="F131:F139" si="5">IF($C$113="Jahr",$C115/(N$116*4.33),IF($C$113="Monat",$C115/4.33,IF($C$113="Woche",$C115*4.33,IF($C$113="Tag",B131*4.33,"Falsch in C111"))))</f>
        <v>0</v>
      </c>
      <c r="G131" s="1325"/>
      <c r="H131" s="1322">
        <f t="shared" ref="H131:H138" si="6">ROUND($F115*F131,0)</f>
        <v>0</v>
      </c>
      <c r="I131" s="1323"/>
      <c r="J131" s="1324">
        <f t="shared" ref="J131:J139" si="7">IF($C$113="Jahr",F131/N$114,IF($C$113="Monat",$C115*N$116,IF($C$113="Woche",F131*N$116,IF($C$113="Tag",F131*N$116,"Falsch in C111"))))</f>
        <v>0</v>
      </c>
      <c r="K131" s="1325"/>
      <c r="L131" s="1322">
        <f t="shared" si="3"/>
        <v>0</v>
      </c>
      <c r="M131" s="1323"/>
      <c r="N131" s="75"/>
      <c r="O131" s="75"/>
      <c r="P131" s="75"/>
      <c r="Q131" s="75"/>
      <c r="R131" s="75"/>
      <c r="S131" s="75"/>
      <c r="T131" s="75"/>
      <c r="U131" s="75"/>
      <c r="V131" s="75"/>
      <c r="W131" s="75"/>
      <c r="X131" s="75"/>
      <c r="Y131" s="75"/>
      <c r="Z131" s="75"/>
      <c r="AA131" s="75"/>
      <c r="AB131" s="75"/>
      <c r="AC131" s="75"/>
      <c r="AD131" s="75"/>
      <c r="AE131" s="75"/>
    </row>
    <row r="132" spans="1:31">
      <c r="A132" s="104" t="str">
        <f t="shared" si="2"/>
        <v>Umsatzbereich 3</v>
      </c>
      <c r="B132" s="1324">
        <f t="shared" si="4"/>
        <v>0</v>
      </c>
      <c r="C132" s="1325"/>
      <c r="D132" s="1322">
        <f t="shared" ref="D132:D138" si="8">ROUND($F116*B132,0)</f>
        <v>0</v>
      </c>
      <c r="E132" s="1323"/>
      <c r="F132" s="1324">
        <f t="shared" si="5"/>
        <v>0</v>
      </c>
      <c r="G132" s="1325"/>
      <c r="H132" s="1322">
        <f t="shared" si="6"/>
        <v>0</v>
      </c>
      <c r="I132" s="1323"/>
      <c r="J132" s="1324">
        <f t="shared" si="7"/>
        <v>0</v>
      </c>
      <c r="K132" s="1325"/>
      <c r="L132" s="1322">
        <f t="shared" si="3"/>
        <v>0</v>
      </c>
      <c r="M132" s="1323"/>
      <c r="N132" s="75"/>
      <c r="O132" s="75"/>
      <c r="P132" s="75"/>
      <c r="Q132" s="75"/>
      <c r="R132" s="75"/>
      <c r="S132" s="75"/>
      <c r="T132" s="75"/>
      <c r="U132" s="75"/>
      <c r="V132" s="75"/>
      <c r="W132" s="75"/>
      <c r="X132" s="75"/>
      <c r="Y132" s="75"/>
      <c r="Z132" s="75"/>
      <c r="AA132" s="75"/>
      <c r="AB132" s="75"/>
      <c r="AC132" s="75"/>
      <c r="AD132" s="75"/>
      <c r="AE132" s="75"/>
    </row>
    <row r="133" spans="1:31">
      <c r="A133" s="104" t="str">
        <f t="shared" si="2"/>
        <v>Umsatzbereich 4</v>
      </c>
      <c r="B133" s="1324">
        <f t="shared" si="4"/>
        <v>0</v>
      </c>
      <c r="C133" s="1325"/>
      <c r="D133" s="1322">
        <f t="shared" si="8"/>
        <v>0</v>
      </c>
      <c r="E133" s="1323"/>
      <c r="F133" s="1324">
        <f t="shared" si="5"/>
        <v>0</v>
      </c>
      <c r="G133" s="1325"/>
      <c r="H133" s="1322">
        <f t="shared" si="6"/>
        <v>0</v>
      </c>
      <c r="I133" s="1323"/>
      <c r="J133" s="1324">
        <f t="shared" si="7"/>
        <v>0</v>
      </c>
      <c r="K133" s="1325"/>
      <c r="L133" s="1322">
        <f t="shared" si="3"/>
        <v>0</v>
      </c>
      <c r="M133" s="1323"/>
      <c r="N133" s="75"/>
      <c r="O133" s="75"/>
      <c r="P133" s="75"/>
      <c r="Q133" s="75"/>
      <c r="R133" s="75"/>
      <c r="S133" s="75"/>
      <c r="T133" s="75"/>
      <c r="U133" s="75"/>
      <c r="V133" s="75"/>
      <c r="W133" s="75"/>
      <c r="X133" s="75"/>
      <c r="Y133" s="75"/>
      <c r="Z133" s="75"/>
      <c r="AA133" s="75"/>
      <c r="AB133" s="75"/>
      <c r="AC133" s="75"/>
      <c r="AD133" s="75"/>
      <c r="AE133" s="75"/>
    </row>
    <row r="134" spans="1:31">
      <c r="A134" s="104" t="str">
        <f t="shared" si="2"/>
        <v>Umsatzbereich 5</v>
      </c>
      <c r="B134" s="1324">
        <f t="shared" si="4"/>
        <v>0</v>
      </c>
      <c r="C134" s="1325"/>
      <c r="D134" s="1322">
        <f t="shared" si="8"/>
        <v>0</v>
      </c>
      <c r="E134" s="1323"/>
      <c r="F134" s="1324">
        <f t="shared" si="5"/>
        <v>0</v>
      </c>
      <c r="G134" s="1325"/>
      <c r="H134" s="1322">
        <f t="shared" si="6"/>
        <v>0</v>
      </c>
      <c r="I134" s="1323"/>
      <c r="J134" s="1324">
        <f t="shared" si="7"/>
        <v>0</v>
      </c>
      <c r="K134" s="1325"/>
      <c r="L134" s="1322">
        <f t="shared" si="3"/>
        <v>0</v>
      </c>
      <c r="M134" s="1323"/>
      <c r="N134" s="75"/>
      <c r="O134" s="75"/>
      <c r="P134" s="75"/>
      <c r="Q134" s="75"/>
      <c r="R134" s="75"/>
      <c r="S134" s="75"/>
      <c r="T134" s="75"/>
      <c r="U134" s="75"/>
      <c r="V134" s="75"/>
      <c r="W134" s="75"/>
      <c r="X134" s="75"/>
      <c r="Y134" s="75"/>
      <c r="Z134" s="75"/>
      <c r="AA134" s="75"/>
      <c r="AB134" s="75"/>
      <c r="AC134" s="75"/>
      <c r="AD134" s="75"/>
      <c r="AE134" s="75"/>
    </row>
    <row r="135" spans="1:31">
      <c r="A135" s="104" t="str">
        <f t="shared" si="2"/>
        <v>Umsatzbereich 6</v>
      </c>
      <c r="B135" s="1324">
        <f t="shared" si="4"/>
        <v>0</v>
      </c>
      <c r="C135" s="1325"/>
      <c r="D135" s="1322">
        <f t="shared" si="8"/>
        <v>0</v>
      </c>
      <c r="E135" s="1323"/>
      <c r="F135" s="1324">
        <f t="shared" si="5"/>
        <v>0</v>
      </c>
      <c r="G135" s="1325"/>
      <c r="H135" s="1322">
        <f t="shared" si="6"/>
        <v>0</v>
      </c>
      <c r="I135" s="1323"/>
      <c r="J135" s="1324">
        <f t="shared" si="7"/>
        <v>0</v>
      </c>
      <c r="K135" s="1325"/>
      <c r="L135" s="1322">
        <f t="shared" si="3"/>
        <v>0</v>
      </c>
      <c r="M135" s="1323"/>
      <c r="N135" s="75"/>
      <c r="O135" s="75"/>
      <c r="P135" s="75"/>
      <c r="Q135" s="75"/>
      <c r="R135" s="75"/>
      <c r="S135" s="75"/>
      <c r="T135" s="75"/>
      <c r="U135" s="75"/>
      <c r="V135" s="75"/>
      <c r="W135" s="75"/>
      <c r="X135" s="75"/>
      <c r="Y135" s="75"/>
      <c r="Z135" s="75"/>
      <c r="AA135" s="75"/>
      <c r="AB135" s="75"/>
      <c r="AC135" s="75"/>
      <c r="AD135" s="75"/>
      <c r="AE135" s="75"/>
    </row>
    <row r="136" spans="1:31">
      <c r="A136" s="104" t="str">
        <f t="shared" si="2"/>
        <v>Umsatzbereich 7</v>
      </c>
      <c r="B136" s="1324">
        <f t="shared" si="4"/>
        <v>0</v>
      </c>
      <c r="C136" s="1325"/>
      <c r="D136" s="1322">
        <f t="shared" si="8"/>
        <v>0</v>
      </c>
      <c r="E136" s="1323"/>
      <c r="F136" s="1324">
        <f t="shared" si="5"/>
        <v>0</v>
      </c>
      <c r="G136" s="1325"/>
      <c r="H136" s="1322">
        <f t="shared" si="6"/>
        <v>0</v>
      </c>
      <c r="I136" s="1323"/>
      <c r="J136" s="1324">
        <f t="shared" si="7"/>
        <v>0</v>
      </c>
      <c r="K136" s="1325"/>
      <c r="L136" s="1322">
        <f t="shared" si="3"/>
        <v>0</v>
      </c>
      <c r="M136" s="1323"/>
      <c r="N136" s="75"/>
      <c r="O136" s="75"/>
      <c r="P136" s="75"/>
      <c r="Q136" s="75"/>
      <c r="R136" s="75"/>
      <c r="S136" s="75"/>
      <c r="T136" s="75"/>
      <c r="U136" s="75"/>
      <c r="V136" s="75"/>
      <c r="W136" s="75"/>
      <c r="X136" s="75"/>
      <c r="Y136" s="75"/>
      <c r="Z136" s="75"/>
      <c r="AA136" s="75"/>
      <c r="AB136" s="75"/>
      <c r="AC136" s="75"/>
      <c r="AD136" s="75"/>
      <c r="AE136" s="75"/>
    </row>
    <row r="137" spans="1:31">
      <c r="A137" s="104" t="str">
        <f t="shared" si="2"/>
        <v>Umsatzbereich 8</v>
      </c>
      <c r="B137" s="1324">
        <f t="shared" si="4"/>
        <v>0</v>
      </c>
      <c r="C137" s="1325"/>
      <c r="D137" s="1322">
        <f t="shared" si="8"/>
        <v>0</v>
      </c>
      <c r="E137" s="1323"/>
      <c r="F137" s="1324">
        <f t="shared" si="5"/>
        <v>0</v>
      </c>
      <c r="G137" s="1325"/>
      <c r="H137" s="1322">
        <f t="shared" si="6"/>
        <v>0</v>
      </c>
      <c r="I137" s="1323"/>
      <c r="J137" s="1324">
        <f t="shared" si="7"/>
        <v>0</v>
      </c>
      <c r="K137" s="1325"/>
      <c r="L137" s="1322">
        <f t="shared" si="3"/>
        <v>0</v>
      </c>
      <c r="M137" s="1323"/>
      <c r="N137" s="75"/>
      <c r="O137" s="75"/>
      <c r="P137" s="75"/>
      <c r="Q137" s="75"/>
      <c r="R137" s="75"/>
      <c r="S137" s="75"/>
      <c r="T137" s="75"/>
      <c r="U137" s="75"/>
      <c r="V137" s="75"/>
      <c r="W137" s="75"/>
      <c r="X137" s="75"/>
      <c r="Y137" s="75"/>
      <c r="Z137" s="75"/>
      <c r="AA137" s="75"/>
      <c r="AB137" s="75"/>
      <c r="AC137" s="75"/>
      <c r="AD137" s="75"/>
      <c r="AE137" s="75"/>
    </row>
    <row r="138" spans="1:31">
      <c r="A138" s="104" t="str">
        <f t="shared" si="2"/>
        <v>Umsatzbereich 9</v>
      </c>
      <c r="B138" s="1324">
        <f t="shared" si="4"/>
        <v>0</v>
      </c>
      <c r="C138" s="1325"/>
      <c r="D138" s="1322">
        <f t="shared" si="8"/>
        <v>0</v>
      </c>
      <c r="E138" s="1323"/>
      <c r="F138" s="1324">
        <f t="shared" si="5"/>
        <v>0</v>
      </c>
      <c r="G138" s="1325"/>
      <c r="H138" s="1322">
        <f t="shared" si="6"/>
        <v>0</v>
      </c>
      <c r="I138" s="1323"/>
      <c r="J138" s="1324">
        <f t="shared" si="7"/>
        <v>0</v>
      </c>
      <c r="K138" s="1325"/>
      <c r="L138" s="1322">
        <f t="shared" si="3"/>
        <v>0</v>
      </c>
      <c r="M138" s="1323"/>
      <c r="N138" s="75"/>
      <c r="O138" s="75"/>
      <c r="P138" s="75"/>
      <c r="Q138" s="75"/>
      <c r="R138" s="75"/>
      <c r="S138" s="75"/>
      <c r="T138" s="75"/>
      <c r="U138" s="75"/>
      <c r="V138" s="75"/>
      <c r="W138" s="75"/>
      <c r="X138" s="75"/>
      <c r="Y138" s="75"/>
      <c r="Z138" s="75"/>
      <c r="AA138" s="75"/>
      <c r="AB138" s="75"/>
      <c r="AC138" s="75"/>
      <c r="AD138" s="75"/>
      <c r="AE138" s="75"/>
    </row>
    <row r="139" spans="1:31" ht="13.5" thickBot="1">
      <c r="A139" s="104" t="str">
        <f t="shared" si="2"/>
        <v>Umsatzbereich 10</v>
      </c>
      <c r="B139" s="1328">
        <f t="shared" si="4"/>
        <v>0</v>
      </c>
      <c r="C139" s="1329"/>
      <c r="D139" s="1322">
        <f>ROUND($F123*B139,0)</f>
        <v>0</v>
      </c>
      <c r="E139" s="1323"/>
      <c r="F139" s="1328">
        <f t="shared" si="5"/>
        <v>0</v>
      </c>
      <c r="G139" s="1329"/>
      <c r="H139" s="1322">
        <f>ROUND($F123*F139,0)</f>
        <v>0</v>
      </c>
      <c r="I139" s="1323"/>
      <c r="J139" s="1328">
        <f t="shared" si="7"/>
        <v>0</v>
      </c>
      <c r="K139" s="1329"/>
      <c r="L139" s="1330">
        <f t="shared" si="3"/>
        <v>0</v>
      </c>
      <c r="M139" s="1331"/>
      <c r="N139" s="75"/>
      <c r="O139" s="75"/>
      <c r="P139" s="75"/>
      <c r="Q139" s="75"/>
      <c r="R139" s="75"/>
      <c r="S139" s="75"/>
      <c r="T139" s="75"/>
      <c r="U139" s="75"/>
      <c r="V139" s="75"/>
      <c r="W139" s="75"/>
      <c r="X139" s="75"/>
      <c r="Y139" s="75"/>
      <c r="Z139" s="75"/>
      <c r="AA139" s="75"/>
      <c r="AB139" s="75"/>
      <c r="AC139" s="75"/>
      <c r="AD139" s="75"/>
      <c r="AE139" s="75"/>
    </row>
    <row r="140" spans="1:31" ht="16.5" thickBot="1">
      <c r="A140" s="658" t="s">
        <v>212</v>
      </c>
      <c r="B140" s="1343"/>
      <c r="C140" s="1344"/>
      <c r="D140" s="1345">
        <f>SUM(D130:E139)</f>
        <v>0</v>
      </c>
      <c r="E140" s="1346"/>
      <c r="F140" s="1347"/>
      <c r="G140" s="1348"/>
      <c r="H140" s="1345">
        <f>SUM(H130:I139)</f>
        <v>0</v>
      </c>
      <c r="I140" s="1346"/>
      <c r="J140" s="1347"/>
      <c r="K140" s="1348"/>
      <c r="L140" s="1349">
        <f>SUM(L130:M139)</f>
        <v>0</v>
      </c>
      <c r="M140" s="1350"/>
      <c r="N140" s="75"/>
      <c r="O140" s="75"/>
      <c r="P140" s="75"/>
      <c r="Q140" s="75"/>
      <c r="R140" s="75"/>
      <c r="S140" s="75"/>
      <c r="T140" s="75"/>
      <c r="U140" s="75"/>
      <c r="V140" s="75"/>
      <c r="W140" s="75"/>
      <c r="X140" s="75"/>
      <c r="Y140" s="75"/>
      <c r="Z140" s="75"/>
      <c r="AA140" s="75"/>
      <c r="AB140" s="75"/>
      <c r="AC140" s="75"/>
      <c r="AD140" s="75"/>
      <c r="AE140" s="75"/>
    </row>
    <row r="141" spans="1:31" ht="15.75">
      <c r="A141" s="659" t="s">
        <v>213</v>
      </c>
      <c r="B141" s="1339">
        <f>SUM(B130:C139)</f>
        <v>0</v>
      </c>
      <c r="C141" s="1340"/>
      <c r="D141" s="660"/>
      <c r="E141" s="661"/>
      <c r="F141" s="1339">
        <f>SUM(F130:G139)</f>
        <v>0</v>
      </c>
      <c r="G141" s="1340"/>
      <c r="H141" s="660"/>
      <c r="I141" s="661"/>
      <c r="J141" s="1341" t="str">
        <f>IF(SUM(J130:K139)&lt;0.01,"",SUM(J130:K139))</f>
        <v/>
      </c>
      <c r="K141" s="1342"/>
      <c r="L141" s="404"/>
      <c r="M141" s="258"/>
      <c r="N141" s="75"/>
      <c r="O141" s="75"/>
      <c r="P141" s="75"/>
      <c r="Q141" s="75"/>
      <c r="R141" s="75"/>
      <c r="S141" s="75"/>
      <c r="T141" s="75"/>
      <c r="U141" s="75"/>
      <c r="V141" s="75"/>
      <c r="W141" s="75"/>
      <c r="X141" s="75"/>
      <c r="Y141" s="75"/>
      <c r="Z141" s="75"/>
      <c r="AA141" s="75"/>
      <c r="AB141" s="75"/>
      <c r="AC141" s="75"/>
      <c r="AD141" s="75"/>
      <c r="AE141" s="75"/>
    </row>
    <row r="142" spans="1:31">
      <c r="A142" s="75"/>
      <c r="B142" s="75"/>
      <c r="C142" s="75"/>
      <c r="D142" s="75"/>
      <c r="E142" s="75"/>
      <c r="F142" s="75"/>
      <c r="G142" s="75"/>
      <c r="H142" s="75"/>
      <c r="I142" s="75"/>
      <c r="J142" s="75"/>
      <c r="K142" s="75"/>
      <c r="L142" s="75"/>
      <c r="M142" s="75"/>
      <c r="N142" s="75"/>
      <c r="O142" s="75"/>
      <c r="P142" s="75"/>
      <c r="Q142" s="75"/>
      <c r="R142" s="75"/>
      <c r="S142" s="75"/>
      <c r="T142" s="75"/>
      <c r="U142" s="75"/>
      <c r="V142" s="75"/>
      <c r="W142" s="75"/>
      <c r="X142" s="75"/>
      <c r="Y142" s="75"/>
      <c r="Z142" s="75"/>
      <c r="AA142" s="75"/>
      <c r="AB142" s="75"/>
      <c r="AC142" s="75"/>
      <c r="AD142" s="75"/>
      <c r="AE142" s="75"/>
    </row>
    <row r="143" spans="1:31">
      <c r="A143" s="75"/>
      <c r="B143" s="75"/>
      <c r="C143" s="75"/>
      <c r="D143" s="75"/>
      <c r="E143" s="75"/>
      <c r="F143" s="75"/>
      <c r="G143" s="75"/>
      <c r="H143" s="75"/>
      <c r="I143" s="75"/>
      <c r="J143" s="75"/>
      <c r="K143" s="75"/>
      <c r="L143" s="75"/>
      <c r="M143" s="75"/>
      <c r="N143" s="75"/>
      <c r="O143" s="75"/>
      <c r="P143" s="75"/>
      <c r="Q143" s="75"/>
      <c r="R143" s="75"/>
      <c r="S143" s="75"/>
      <c r="T143" s="75"/>
      <c r="U143" s="75"/>
      <c r="V143" s="75"/>
      <c r="W143" s="75"/>
      <c r="X143" s="75"/>
      <c r="Y143" s="75"/>
      <c r="Z143" s="75"/>
      <c r="AA143" s="75"/>
      <c r="AB143" s="75"/>
      <c r="AC143" s="75"/>
      <c r="AD143" s="75"/>
      <c r="AE143" s="75"/>
    </row>
    <row r="144" spans="1:31">
      <c r="A144" s="75"/>
      <c r="B144" s="75"/>
      <c r="C144" s="75"/>
      <c r="D144" s="75"/>
      <c r="E144" s="75"/>
      <c r="F144" s="75"/>
      <c r="G144" s="75"/>
      <c r="H144" s="75"/>
      <c r="I144" s="75"/>
      <c r="J144" s="75"/>
      <c r="K144" s="75"/>
      <c r="L144" s="75"/>
      <c r="M144" s="75"/>
      <c r="N144" s="75"/>
      <c r="O144" s="75"/>
      <c r="P144" s="75"/>
      <c r="Q144" s="75"/>
      <c r="R144" s="75"/>
      <c r="S144" s="75"/>
      <c r="T144" s="75"/>
      <c r="U144" s="75"/>
      <c r="V144" s="75"/>
      <c r="W144" s="75"/>
      <c r="X144" s="75"/>
      <c r="Y144" s="75"/>
      <c r="Z144" s="75"/>
      <c r="AA144" s="75"/>
      <c r="AB144" s="75"/>
      <c r="AC144" s="75"/>
      <c r="AD144" s="75"/>
      <c r="AE144" s="75"/>
    </row>
    <row r="145" spans="1:31">
      <c r="A145" s="75"/>
      <c r="B145" s="75"/>
      <c r="C145" s="75"/>
      <c r="D145" s="75"/>
      <c r="E145" s="75"/>
      <c r="F145" s="75"/>
      <c r="G145" s="75"/>
      <c r="H145" s="75"/>
      <c r="I145" s="75"/>
      <c r="J145" s="75"/>
      <c r="K145" s="75"/>
      <c r="L145" s="75"/>
      <c r="M145" s="75"/>
      <c r="N145" s="75"/>
      <c r="O145" s="75"/>
      <c r="P145" s="75"/>
      <c r="Q145" s="75"/>
      <c r="R145" s="75"/>
      <c r="S145" s="75"/>
      <c r="T145" s="75"/>
      <c r="U145" s="75"/>
      <c r="V145" s="75"/>
      <c r="W145" s="75"/>
      <c r="X145" s="75"/>
      <c r="Y145" s="75"/>
      <c r="Z145" s="75"/>
      <c r="AA145" s="75"/>
      <c r="AB145" s="75"/>
      <c r="AC145" s="75"/>
      <c r="AD145" s="75"/>
      <c r="AE145" s="75"/>
    </row>
    <row r="146" spans="1:31">
      <c r="A146" s="75"/>
      <c r="B146" s="75"/>
      <c r="C146" s="75"/>
      <c r="D146" s="75"/>
      <c r="E146" s="75"/>
      <c r="F146" s="75"/>
      <c r="G146" s="75"/>
      <c r="H146" s="75"/>
      <c r="I146" s="75"/>
      <c r="J146" s="75"/>
      <c r="K146" s="75"/>
      <c r="L146" s="75"/>
      <c r="M146" s="75"/>
      <c r="N146" s="75"/>
      <c r="O146" s="75"/>
      <c r="P146" s="75"/>
      <c r="Q146" s="75"/>
      <c r="R146" s="75"/>
      <c r="S146" s="75"/>
      <c r="T146" s="75"/>
      <c r="U146" s="75"/>
      <c r="V146" s="75"/>
      <c r="W146" s="75"/>
      <c r="X146" s="75"/>
      <c r="Y146" s="75"/>
      <c r="Z146" s="75"/>
      <c r="AA146" s="75"/>
      <c r="AB146" s="75"/>
      <c r="AC146" s="75"/>
      <c r="AD146" s="75"/>
      <c r="AE146" s="75"/>
    </row>
    <row r="147" spans="1:31">
      <c r="A147" s="75"/>
      <c r="B147" s="75"/>
      <c r="C147" s="75"/>
      <c r="D147" s="75"/>
      <c r="E147" s="75"/>
      <c r="F147" s="75"/>
      <c r="G147" s="75"/>
      <c r="H147" s="75"/>
      <c r="I147" s="75"/>
      <c r="J147" s="75"/>
      <c r="K147" s="75"/>
      <c r="L147" s="75"/>
      <c r="M147" s="75"/>
      <c r="N147" s="75"/>
      <c r="O147" s="75"/>
      <c r="P147" s="75"/>
      <c r="Q147" s="75"/>
      <c r="R147" s="75"/>
      <c r="S147" s="75"/>
      <c r="T147" s="75"/>
      <c r="U147" s="75"/>
      <c r="V147" s="75"/>
      <c r="W147" s="75"/>
      <c r="X147" s="75"/>
      <c r="Y147" s="75"/>
      <c r="Z147" s="75"/>
      <c r="AA147" s="75"/>
      <c r="AB147" s="75"/>
      <c r="AC147" s="75"/>
      <c r="AD147" s="75"/>
      <c r="AE147" s="75"/>
    </row>
    <row r="148" spans="1:31">
      <c r="A148" s="75"/>
      <c r="B148" s="75"/>
      <c r="C148" s="75"/>
      <c r="D148" s="75"/>
      <c r="E148" s="75"/>
      <c r="F148" s="75"/>
      <c r="G148" s="75"/>
      <c r="H148" s="75"/>
      <c r="I148" s="75"/>
      <c r="J148" s="75"/>
      <c r="K148" s="75"/>
      <c r="L148" s="75"/>
      <c r="M148" s="75"/>
      <c r="N148" s="75"/>
      <c r="O148" s="75"/>
      <c r="P148" s="75"/>
      <c r="Q148" s="75"/>
      <c r="R148" s="75"/>
      <c r="S148" s="75"/>
      <c r="T148" s="75"/>
      <c r="U148" s="75"/>
      <c r="V148" s="75"/>
      <c r="W148" s="75"/>
      <c r="X148" s="75"/>
      <c r="Y148" s="75"/>
      <c r="Z148" s="75"/>
      <c r="AA148" s="75"/>
      <c r="AB148" s="75"/>
      <c r="AC148" s="75"/>
      <c r="AD148" s="75"/>
      <c r="AE148" s="75"/>
    </row>
    <row r="149" spans="1:31">
      <c r="A149" s="75"/>
      <c r="B149" s="75"/>
      <c r="C149" s="75"/>
      <c r="D149" s="75"/>
      <c r="E149" s="75"/>
      <c r="F149" s="75"/>
      <c r="G149" s="75"/>
      <c r="H149" s="75"/>
      <c r="I149" s="75"/>
      <c r="J149" s="75"/>
      <c r="K149" s="75"/>
      <c r="L149" s="75"/>
      <c r="M149" s="75"/>
      <c r="N149" s="75"/>
      <c r="O149" s="75"/>
      <c r="P149" s="75"/>
      <c r="Q149" s="75"/>
      <c r="R149" s="75"/>
      <c r="S149" s="75"/>
      <c r="T149" s="75"/>
      <c r="U149" s="75"/>
      <c r="V149" s="75"/>
      <c r="W149" s="75"/>
      <c r="X149" s="75"/>
      <c r="Y149" s="75"/>
      <c r="Z149" s="75"/>
      <c r="AA149" s="75"/>
      <c r="AB149" s="75"/>
      <c r="AC149" s="75"/>
      <c r="AD149" s="75"/>
      <c r="AE149" s="75"/>
    </row>
    <row r="150" spans="1:31">
      <c r="A150" s="75"/>
      <c r="B150" s="75"/>
      <c r="C150" s="75"/>
      <c r="D150" s="75"/>
      <c r="E150" s="75"/>
      <c r="F150" s="75"/>
      <c r="G150" s="75"/>
      <c r="H150" s="75"/>
      <c r="I150" s="75"/>
      <c r="J150" s="75"/>
      <c r="K150" s="75"/>
      <c r="L150" s="75"/>
      <c r="M150" s="75"/>
      <c r="N150" s="75"/>
      <c r="O150" s="75"/>
      <c r="P150" s="75"/>
      <c r="Q150" s="75"/>
      <c r="R150" s="75"/>
      <c r="S150" s="75"/>
      <c r="T150" s="75"/>
      <c r="U150" s="75"/>
      <c r="V150" s="75"/>
      <c r="W150" s="75"/>
      <c r="X150" s="75"/>
      <c r="Y150" s="75"/>
      <c r="Z150" s="75"/>
      <c r="AA150" s="75"/>
      <c r="AB150" s="75"/>
      <c r="AC150" s="75"/>
      <c r="AD150" s="75"/>
      <c r="AE150" s="75"/>
    </row>
    <row r="151" spans="1:31">
      <c r="A151" s="75"/>
      <c r="B151" s="75"/>
      <c r="C151" s="75"/>
      <c r="D151" s="75"/>
      <c r="E151" s="75"/>
      <c r="F151" s="75"/>
      <c r="G151" s="75"/>
      <c r="H151" s="75"/>
      <c r="I151" s="75"/>
      <c r="J151" s="75"/>
      <c r="K151" s="75"/>
      <c r="L151" s="75"/>
      <c r="M151" s="75"/>
      <c r="N151" s="75"/>
      <c r="O151" s="75"/>
      <c r="P151" s="75"/>
      <c r="Q151" s="75"/>
      <c r="R151" s="75"/>
      <c r="S151" s="75"/>
      <c r="T151" s="75"/>
      <c r="U151" s="75"/>
      <c r="V151" s="75"/>
      <c r="W151" s="75"/>
      <c r="X151" s="75"/>
      <c r="Y151" s="75"/>
      <c r="Z151" s="75"/>
      <c r="AA151" s="75"/>
      <c r="AB151" s="75"/>
      <c r="AC151" s="75"/>
      <c r="AD151" s="75"/>
      <c r="AE151" s="75"/>
    </row>
    <row r="152" spans="1:31">
      <c r="A152" s="75"/>
      <c r="B152" s="75"/>
      <c r="C152" s="75"/>
      <c r="D152" s="75"/>
      <c r="E152" s="75"/>
      <c r="F152" s="75"/>
      <c r="G152" s="75"/>
      <c r="H152" s="75"/>
      <c r="I152" s="75"/>
      <c r="J152" s="75"/>
      <c r="K152" s="75"/>
      <c r="L152" s="75"/>
      <c r="M152" s="75"/>
      <c r="N152" s="75"/>
      <c r="O152" s="75"/>
      <c r="P152" s="75"/>
      <c r="Q152" s="75"/>
      <c r="R152" s="75"/>
      <c r="S152" s="75"/>
      <c r="T152" s="75"/>
      <c r="U152" s="75"/>
      <c r="V152" s="75"/>
      <c r="W152" s="75"/>
      <c r="X152" s="75"/>
      <c r="Y152" s="75"/>
      <c r="Z152" s="75"/>
      <c r="AA152" s="75"/>
      <c r="AB152" s="75"/>
      <c r="AC152" s="75"/>
      <c r="AD152" s="75"/>
      <c r="AE152" s="75"/>
    </row>
    <row r="153" spans="1:31">
      <c r="A153" s="75"/>
      <c r="B153" s="75"/>
      <c r="C153" s="75"/>
      <c r="D153" s="75"/>
      <c r="E153" s="75"/>
      <c r="F153" s="75"/>
      <c r="G153" s="75"/>
      <c r="H153" s="75"/>
      <c r="I153" s="75"/>
      <c r="J153" s="75"/>
      <c r="K153" s="75"/>
      <c r="L153" s="75"/>
      <c r="M153" s="75"/>
      <c r="N153" s="75"/>
      <c r="O153" s="75"/>
      <c r="P153" s="75"/>
      <c r="Q153" s="75"/>
      <c r="R153" s="75"/>
      <c r="S153" s="75"/>
      <c r="T153" s="75"/>
      <c r="U153" s="75"/>
      <c r="V153" s="75"/>
      <c r="W153" s="75"/>
      <c r="X153" s="75"/>
      <c r="Y153" s="75"/>
      <c r="Z153" s="75"/>
      <c r="AA153" s="75"/>
      <c r="AB153" s="75"/>
      <c r="AC153" s="75"/>
      <c r="AD153" s="75"/>
      <c r="AE153" s="75"/>
    </row>
    <row r="154" spans="1:31">
      <c r="A154" s="75"/>
      <c r="B154" s="75"/>
      <c r="C154" s="75"/>
      <c r="D154" s="75"/>
      <c r="E154" s="75"/>
      <c r="F154" s="75"/>
      <c r="G154" s="75"/>
      <c r="H154" s="75"/>
      <c r="I154" s="75"/>
      <c r="J154" s="75"/>
      <c r="K154" s="75"/>
      <c r="L154" s="75"/>
      <c r="M154" s="75"/>
      <c r="N154" s="75"/>
      <c r="O154" s="75"/>
      <c r="P154" s="75"/>
      <c r="Q154" s="75"/>
      <c r="R154" s="75"/>
      <c r="S154" s="75"/>
      <c r="T154" s="75"/>
      <c r="U154" s="75"/>
      <c r="V154" s="75"/>
      <c r="W154" s="75"/>
      <c r="X154" s="75"/>
      <c r="Y154" s="75"/>
      <c r="Z154" s="75"/>
      <c r="AA154" s="75"/>
      <c r="AB154" s="75"/>
      <c r="AC154" s="75"/>
      <c r="AD154" s="75"/>
      <c r="AE154" s="75"/>
    </row>
    <row r="155" spans="1:31">
      <c r="A155" s="75"/>
      <c r="B155" s="75"/>
      <c r="C155" s="75"/>
      <c r="D155" s="75"/>
      <c r="E155" s="75"/>
      <c r="F155" s="75"/>
      <c r="G155" s="75"/>
      <c r="H155" s="75"/>
      <c r="I155" s="75"/>
      <c r="J155" s="75"/>
      <c r="K155" s="75"/>
      <c r="L155" s="75"/>
      <c r="M155" s="75"/>
      <c r="N155" s="75"/>
      <c r="O155" s="75"/>
      <c r="P155" s="75"/>
      <c r="Q155" s="75"/>
      <c r="R155" s="75"/>
      <c r="S155" s="75"/>
      <c r="T155" s="75"/>
      <c r="U155" s="75"/>
      <c r="V155" s="75"/>
      <c r="W155" s="75"/>
      <c r="X155" s="75"/>
      <c r="Y155" s="75"/>
      <c r="Z155" s="75"/>
      <c r="AA155" s="75"/>
      <c r="AB155" s="75"/>
      <c r="AC155" s="75"/>
      <c r="AD155" s="75"/>
      <c r="AE155" s="75"/>
    </row>
    <row r="156" spans="1:31">
      <c r="A156" s="75"/>
      <c r="B156" s="75"/>
      <c r="C156" s="75"/>
      <c r="D156" s="75"/>
      <c r="E156" s="75"/>
      <c r="F156" s="75"/>
      <c r="G156" s="75"/>
      <c r="H156" s="75"/>
      <c r="I156" s="75"/>
      <c r="J156" s="75"/>
      <c r="K156" s="75"/>
      <c r="L156" s="75"/>
      <c r="M156" s="75"/>
      <c r="N156" s="75"/>
      <c r="O156" s="75"/>
      <c r="P156" s="75"/>
      <c r="Q156" s="75"/>
      <c r="R156" s="75"/>
      <c r="S156" s="75"/>
      <c r="T156" s="75"/>
      <c r="U156" s="75"/>
      <c r="V156" s="75"/>
      <c r="W156" s="75"/>
      <c r="X156" s="75"/>
      <c r="Y156" s="75"/>
      <c r="Z156" s="75"/>
      <c r="AA156" s="75"/>
      <c r="AB156" s="75"/>
      <c r="AC156" s="75"/>
      <c r="AD156" s="75"/>
      <c r="AE156" s="75"/>
    </row>
    <row r="157" spans="1:31">
      <c r="A157" s="75"/>
      <c r="B157" s="75"/>
      <c r="C157" s="75"/>
      <c r="D157" s="75"/>
      <c r="E157" s="75"/>
      <c r="F157" s="75"/>
      <c r="G157" s="75"/>
      <c r="H157" s="75"/>
      <c r="I157" s="75"/>
      <c r="J157" s="75"/>
      <c r="K157" s="75"/>
      <c r="L157" s="75"/>
      <c r="M157" s="75"/>
      <c r="N157" s="75"/>
      <c r="O157" s="75"/>
      <c r="P157" s="75"/>
      <c r="Q157" s="75"/>
      <c r="R157" s="75"/>
      <c r="S157" s="75"/>
      <c r="T157" s="75"/>
      <c r="U157" s="75"/>
      <c r="V157" s="75"/>
      <c r="W157" s="75"/>
      <c r="X157" s="75"/>
      <c r="Y157" s="75"/>
      <c r="Z157" s="75"/>
      <c r="AA157" s="75"/>
      <c r="AB157" s="75"/>
      <c r="AC157" s="75"/>
      <c r="AD157" s="75"/>
      <c r="AE157" s="75"/>
    </row>
    <row r="158" spans="1:31">
      <c r="A158" s="75"/>
      <c r="B158" s="75"/>
      <c r="C158" s="75"/>
      <c r="D158" s="75"/>
      <c r="E158" s="75"/>
      <c r="F158" s="75"/>
      <c r="G158" s="75"/>
      <c r="H158" s="75"/>
      <c r="I158" s="75"/>
      <c r="J158" s="75"/>
      <c r="K158" s="75"/>
      <c r="L158" s="75"/>
      <c r="M158" s="75"/>
      <c r="N158" s="75"/>
      <c r="O158" s="75"/>
      <c r="P158" s="75"/>
      <c r="Q158" s="75"/>
      <c r="R158" s="75"/>
      <c r="S158" s="75"/>
      <c r="T158" s="75"/>
      <c r="U158" s="75"/>
      <c r="V158" s="75"/>
      <c r="W158" s="75"/>
      <c r="X158" s="75"/>
      <c r="Y158" s="75"/>
      <c r="Z158" s="75"/>
      <c r="AA158" s="75"/>
      <c r="AB158" s="75"/>
      <c r="AC158" s="75"/>
      <c r="AD158" s="75"/>
      <c r="AE158" s="75"/>
    </row>
    <row r="159" spans="1:31">
      <c r="A159" s="75"/>
      <c r="B159" s="75"/>
      <c r="C159" s="75"/>
      <c r="D159" s="75"/>
      <c r="E159" s="75"/>
      <c r="F159" s="75"/>
      <c r="G159" s="75"/>
      <c r="H159" s="75"/>
      <c r="I159" s="75"/>
      <c r="J159" s="75"/>
      <c r="K159" s="75"/>
      <c r="L159" s="75"/>
      <c r="M159" s="75"/>
      <c r="N159" s="75"/>
      <c r="O159" s="75"/>
      <c r="P159" s="75"/>
      <c r="Q159" s="75"/>
      <c r="R159" s="75"/>
      <c r="S159" s="75"/>
      <c r="T159" s="75"/>
      <c r="U159" s="75"/>
      <c r="V159" s="75"/>
      <c r="W159" s="75"/>
      <c r="X159" s="75"/>
      <c r="Y159" s="75"/>
      <c r="Z159" s="75"/>
      <c r="AA159" s="75"/>
      <c r="AB159" s="75"/>
      <c r="AC159" s="75"/>
      <c r="AD159" s="75"/>
      <c r="AE159" s="75"/>
    </row>
    <row r="160" spans="1:31">
      <c r="A160" s="75"/>
      <c r="B160" s="75"/>
      <c r="C160" s="75"/>
      <c r="D160" s="75"/>
      <c r="E160" s="75"/>
      <c r="F160" s="75"/>
      <c r="G160" s="75"/>
      <c r="H160" s="75"/>
      <c r="I160" s="75"/>
      <c r="J160" s="75"/>
      <c r="K160" s="75"/>
      <c r="L160" s="75"/>
      <c r="M160" s="75"/>
      <c r="N160" s="75"/>
      <c r="O160" s="75"/>
      <c r="P160" s="75"/>
      <c r="Q160" s="75"/>
      <c r="R160" s="75"/>
      <c r="S160" s="75"/>
      <c r="T160" s="75"/>
      <c r="U160" s="75"/>
      <c r="V160" s="75"/>
      <c r="W160" s="75"/>
      <c r="X160" s="75"/>
      <c r="Y160" s="75"/>
      <c r="Z160" s="75"/>
      <c r="AA160" s="75"/>
      <c r="AB160" s="75"/>
      <c r="AC160" s="75"/>
      <c r="AD160" s="75"/>
      <c r="AE160" s="75"/>
    </row>
    <row r="161" spans="1:31">
      <c r="A161" s="75"/>
      <c r="B161" s="75"/>
      <c r="C161" s="75"/>
      <c r="D161" s="75"/>
      <c r="E161" s="75"/>
      <c r="F161" s="75"/>
      <c r="G161" s="75"/>
      <c r="H161" s="75"/>
      <c r="I161" s="75"/>
      <c r="J161" s="75"/>
      <c r="K161" s="75"/>
      <c r="L161" s="75"/>
      <c r="M161" s="75"/>
      <c r="N161" s="75"/>
      <c r="O161" s="75"/>
      <c r="P161" s="75"/>
      <c r="Q161" s="75"/>
      <c r="R161" s="75"/>
      <c r="S161" s="75"/>
      <c r="T161" s="75"/>
      <c r="U161" s="75"/>
      <c r="V161" s="75"/>
      <c r="W161" s="75"/>
      <c r="X161" s="75"/>
      <c r="Y161" s="75"/>
      <c r="Z161" s="75"/>
      <c r="AA161" s="75"/>
      <c r="AB161" s="75"/>
      <c r="AC161" s="75"/>
      <c r="AD161" s="75"/>
      <c r="AE161" s="75"/>
    </row>
    <row r="162" spans="1:31">
      <c r="A162" s="75"/>
      <c r="B162" s="75"/>
      <c r="C162" s="75"/>
      <c r="D162" s="75"/>
      <c r="E162" s="75"/>
      <c r="F162" s="75"/>
      <c r="G162" s="75"/>
      <c r="H162" s="75"/>
      <c r="I162" s="75"/>
      <c r="J162" s="75"/>
      <c r="K162" s="75"/>
      <c r="L162" s="75"/>
      <c r="M162" s="75"/>
      <c r="N162" s="75"/>
      <c r="O162" s="75"/>
      <c r="P162" s="75"/>
      <c r="Q162" s="75"/>
      <c r="R162" s="75"/>
      <c r="S162" s="75"/>
      <c r="T162" s="75"/>
      <c r="U162" s="75"/>
      <c r="V162" s="75"/>
      <c r="W162" s="75"/>
      <c r="X162" s="75"/>
      <c r="Y162" s="75"/>
      <c r="Z162" s="75"/>
      <c r="AA162" s="75"/>
      <c r="AB162" s="75"/>
      <c r="AC162" s="75"/>
      <c r="AD162" s="75"/>
      <c r="AE162" s="75"/>
    </row>
    <row r="163" spans="1:31">
      <c r="A163" s="75"/>
      <c r="B163" s="75"/>
      <c r="C163" s="75"/>
      <c r="D163" s="75"/>
      <c r="E163" s="75"/>
      <c r="F163" s="75"/>
      <c r="G163" s="75"/>
      <c r="H163" s="75"/>
      <c r="I163" s="75"/>
      <c r="J163" s="75"/>
      <c r="K163" s="75"/>
      <c r="L163" s="75"/>
      <c r="M163" s="75"/>
      <c r="N163" s="75"/>
      <c r="O163" s="75"/>
      <c r="P163" s="75"/>
      <c r="Q163" s="75"/>
      <c r="R163" s="75"/>
      <c r="S163" s="75"/>
      <c r="T163" s="75"/>
      <c r="U163" s="75"/>
      <c r="V163" s="75"/>
      <c r="W163" s="75"/>
      <c r="X163" s="75"/>
      <c r="Y163" s="75"/>
      <c r="Z163" s="75"/>
      <c r="AA163" s="75"/>
      <c r="AB163" s="75"/>
      <c r="AC163" s="75"/>
      <c r="AD163" s="75"/>
      <c r="AE163" s="75"/>
    </row>
    <row r="164" spans="1:31">
      <c r="A164" s="75"/>
      <c r="B164" s="75"/>
      <c r="C164" s="75"/>
      <c r="D164" s="75"/>
      <c r="E164" s="75"/>
      <c r="F164" s="75"/>
      <c r="G164" s="75"/>
      <c r="H164" s="75"/>
      <c r="I164" s="75"/>
      <c r="J164" s="75"/>
      <c r="K164" s="75"/>
      <c r="L164" s="75"/>
      <c r="M164" s="75"/>
      <c r="N164" s="75"/>
      <c r="O164" s="75"/>
      <c r="P164" s="75"/>
      <c r="Q164" s="75"/>
      <c r="R164" s="75"/>
      <c r="S164" s="75"/>
      <c r="T164" s="75"/>
      <c r="U164" s="75"/>
      <c r="V164" s="75"/>
      <c r="W164" s="75"/>
      <c r="X164" s="75"/>
      <c r="Y164" s="75"/>
      <c r="Z164" s="75"/>
      <c r="AA164" s="75"/>
      <c r="AB164" s="75"/>
      <c r="AC164" s="75"/>
      <c r="AD164" s="75"/>
      <c r="AE164" s="75"/>
    </row>
    <row r="165" spans="1:31">
      <c r="A165" s="75"/>
      <c r="B165" s="75"/>
      <c r="C165" s="75"/>
      <c r="D165" s="75"/>
      <c r="E165" s="75"/>
      <c r="F165" s="75"/>
      <c r="G165" s="75"/>
      <c r="H165" s="75"/>
      <c r="I165" s="75"/>
      <c r="J165" s="75"/>
      <c r="K165" s="75"/>
      <c r="L165" s="75"/>
      <c r="M165" s="75"/>
      <c r="N165" s="75"/>
      <c r="O165" s="75"/>
      <c r="P165" s="75"/>
      <c r="Q165" s="75"/>
      <c r="R165" s="75"/>
      <c r="S165" s="75"/>
      <c r="T165" s="75"/>
      <c r="U165" s="75"/>
      <c r="V165" s="75"/>
      <c r="W165" s="75"/>
      <c r="X165" s="75"/>
      <c r="Y165" s="75"/>
      <c r="Z165" s="75"/>
      <c r="AA165" s="75"/>
      <c r="AB165" s="75"/>
      <c r="AC165" s="75"/>
      <c r="AD165" s="75"/>
      <c r="AE165" s="75"/>
    </row>
    <row r="166" spans="1:31">
      <c r="A166" s="75"/>
      <c r="B166" s="75"/>
      <c r="C166" s="75"/>
      <c r="D166" s="75"/>
      <c r="E166" s="75"/>
      <c r="F166" s="75"/>
      <c r="G166" s="75"/>
      <c r="H166" s="75"/>
      <c r="I166" s="75"/>
      <c r="J166" s="75"/>
      <c r="K166" s="75"/>
      <c r="L166" s="75"/>
      <c r="M166" s="75"/>
      <c r="N166" s="75"/>
      <c r="O166" s="75"/>
      <c r="P166" s="75"/>
      <c r="Q166" s="75"/>
      <c r="R166" s="75"/>
      <c r="S166" s="75"/>
      <c r="T166" s="75"/>
      <c r="U166" s="75"/>
      <c r="V166" s="75"/>
      <c r="W166" s="75"/>
      <c r="X166" s="75"/>
      <c r="Y166" s="75"/>
      <c r="Z166" s="75"/>
      <c r="AA166" s="75"/>
      <c r="AB166" s="75"/>
      <c r="AC166" s="75"/>
      <c r="AD166" s="75"/>
      <c r="AE166" s="75"/>
    </row>
    <row r="167" spans="1:31">
      <c r="A167" s="75"/>
      <c r="B167" s="75"/>
      <c r="C167" s="75"/>
      <c r="D167" s="75"/>
      <c r="E167" s="75"/>
      <c r="F167" s="75"/>
      <c r="G167" s="75"/>
      <c r="H167" s="75"/>
      <c r="I167" s="75"/>
      <c r="J167" s="75"/>
      <c r="K167" s="75"/>
      <c r="L167" s="75"/>
      <c r="M167" s="75"/>
      <c r="N167" s="75"/>
      <c r="O167" s="75"/>
      <c r="P167" s="75"/>
      <c r="Q167" s="75"/>
      <c r="R167" s="75"/>
      <c r="S167" s="75"/>
      <c r="T167" s="75"/>
      <c r="U167" s="75"/>
      <c r="V167" s="75"/>
      <c r="W167" s="75"/>
      <c r="X167" s="75"/>
      <c r="Y167" s="75"/>
      <c r="Z167" s="75"/>
      <c r="AA167" s="75"/>
      <c r="AB167" s="75"/>
      <c r="AC167" s="75"/>
      <c r="AD167" s="75"/>
      <c r="AE167" s="75"/>
    </row>
    <row r="168" spans="1:31">
      <c r="A168" s="75"/>
      <c r="B168" s="75"/>
      <c r="C168" s="75"/>
      <c r="D168" s="75"/>
      <c r="E168" s="75"/>
      <c r="F168" s="75"/>
      <c r="G168" s="75"/>
      <c r="H168" s="75"/>
      <c r="I168" s="75"/>
      <c r="J168" s="75"/>
      <c r="K168" s="75"/>
      <c r="L168" s="75"/>
      <c r="M168" s="75"/>
      <c r="N168" s="75"/>
      <c r="O168" s="75"/>
      <c r="P168" s="75"/>
      <c r="Q168" s="75"/>
      <c r="R168" s="75"/>
      <c r="S168" s="75"/>
      <c r="T168" s="75"/>
      <c r="U168" s="75"/>
      <c r="V168" s="75"/>
      <c r="W168" s="75"/>
      <c r="X168" s="75"/>
      <c r="Y168" s="75"/>
      <c r="Z168" s="75"/>
      <c r="AA168" s="75"/>
      <c r="AB168" s="75"/>
      <c r="AC168" s="75"/>
      <c r="AD168" s="75"/>
      <c r="AE168" s="75"/>
    </row>
    <row r="169" spans="1:31">
      <c r="A169" s="75"/>
      <c r="B169" s="75"/>
      <c r="C169" s="75"/>
      <c r="D169" s="75"/>
      <c r="E169" s="75"/>
      <c r="F169" s="75"/>
      <c r="G169" s="75"/>
      <c r="H169" s="75"/>
      <c r="I169" s="75"/>
      <c r="J169" s="75"/>
      <c r="K169" s="75"/>
      <c r="L169" s="75"/>
      <c r="M169" s="75"/>
      <c r="N169" s="75"/>
      <c r="O169" s="75"/>
      <c r="P169" s="75"/>
      <c r="Q169" s="75"/>
      <c r="R169" s="75"/>
      <c r="S169" s="75"/>
      <c r="T169" s="75"/>
      <c r="U169" s="75"/>
      <c r="V169" s="75"/>
      <c r="W169" s="75"/>
      <c r="X169" s="75"/>
      <c r="Y169" s="75"/>
      <c r="Z169" s="75"/>
      <c r="AA169" s="75"/>
      <c r="AB169" s="75"/>
      <c r="AC169" s="75"/>
      <c r="AD169" s="75"/>
      <c r="AE169" s="75"/>
    </row>
    <row r="170" spans="1:31">
      <c r="A170" s="75"/>
      <c r="B170" s="75"/>
      <c r="C170" s="75"/>
      <c r="D170" s="75"/>
      <c r="E170" s="75"/>
      <c r="F170" s="75"/>
      <c r="G170" s="75"/>
      <c r="H170" s="75"/>
      <c r="I170" s="75"/>
      <c r="J170" s="75"/>
      <c r="K170" s="75"/>
      <c r="L170" s="75"/>
      <c r="M170" s="75"/>
      <c r="N170" s="75"/>
      <c r="O170" s="75"/>
      <c r="P170" s="75"/>
      <c r="Q170" s="75"/>
      <c r="R170" s="75"/>
      <c r="S170" s="75"/>
      <c r="T170" s="75"/>
      <c r="U170" s="75"/>
      <c r="V170" s="75"/>
      <c r="W170" s="75"/>
      <c r="X170" s="75"/>
      <c r="Y170" s="75"/>
      <c r="Z170" s="75"/>
      <c r="AA170" s="75"/>
      <c r="AB170" s="75"/>
      <c r="AC170" s="75"/>
      <c r="AD170" s="75"/>
      <c r="AE170" s="75"/>
    </row>
    <row r="171" spans="1:31">
      <c r="A171" s="75"/>
      <c r="B171" s="75"/>
      <c r="C171" s="75"/>
      <c r="D171" s="75"/>
      <c r="E171" s="75"/>
      <c r="F171" s="75"/>
      <c r="G171" s="75"/>
      <c r="H171" s="75"/>
      <c r="I171" s="75"/>
      <c r="J171" s="75"/>
      <c r="K171" s="75"/>
      <c r="L171" s="75"/>
      <c r="M171" s="75"/>
      <c r="N171" s="75"/>
      <c r="O171" s="75"/>
      <c r="P171" s="75"/>
      <c r="Q171" s="75"/>
      <c r="R171" s="75"/>
      <c r="S171" s="75"/>
      <c r="T171" s="75"/>
      <c r="U171" s="75"/>
      <c r="V171" s="75"/>
      <c r="W171" s="75"/>
      <c r="X171" s="75"/>
      <c r="Y171" s="75"/>
      <c r="Z171" s="75"/>
      <c r="AA171" s="75"/>
      <c r="AB171" s="75"/>
      <c r="AC171" s="75"/>
      <c r="AD171" s="75"/>
      <c r="AE171" s="75"/>
    </row>
    <row r="172" spans="1:31">
      <c r="A172" s="75"/>
      <c r="B172" s="75"/>
      <c r="C172" s="75"/>
      <c r="D172" s="75"/>
      <c r="E172" s="75"/>
      <c r="F172" s="75"/>
      <c r="G172" s="75"/>
      <c r="H172" s="75"/>
      <c r="I172" s="75"/>
      <c r="J172" s="75"/>
      <c r="K172" s="75"/>
      <c r="L172" s="75"/>
      <c r="M172" s="75"/>
      <c r="N172" s="75"/>
      <c r="O172" s="75"/>
      <c r="P172" s="75"/>
      <c r="Q172" s="75"/>
      <c r="R172" s="75"/>
      <c r="S172" s="75"/>
      <c r="T172" s="75"/>
      <c r="U172" s="75"/>
      <c r="V172" s="75"/>
      <c r="W172" s="75"/>
      <c r="X172" s="75"/>
      <c r="Y172" s="75"/>
      <c r="Z172" s="75"/>
      <c r="AA172" s="75"/>
      <c r="AB172" s="75"/>
      <c r="AC172" s="75"/>
      <c r="AD172" s="75"/>
      <c r="AE172" s="75"/>
    </row>
    <row r="173" spans="1:31">
      <c r="A173" s="75"/>
      <c r="B173" s="75"/>
      <c r="C173" s="75"/>
      <c r="D173" s="75"/>
      <c r="E173" s="75"/>
      <c r="F173" s="75"/>
      <c r="G173" s="75"/>
      <c r="H173" s="75"/>
      <c r="I173" s="75"/>
      <c r="J173" s="75"/>
      <c r="K173" s="75"/>
      <c r="L173" s="75"/>
      <c r="M173" s="75"/>
      <c r="N173" s="75"/>
      <c r="O173" s="75"/>
      <c r="P173" s="75"/>
      <c r="Q173" s="75"/>
      <c r="R173" s="75"/>
      <c r="S173" s="75"/>
      <c r="T173" s="75"/>
      <c r="U173" s="75"/>
      <c r="V173" s="75"/>
      <c r="W173" s="75"/>
      <c r="X173" s="75"/>
      <c r="Y173" s="75"/>
      <c r="Z173" s="75"/>
      <c r="AA173" s="75"/>
      <c r="AB173" s="75"/>
      <c r="AC173" s="75"/>
      <c r="AD173" s="75"/>
      <c r="AE173" s="75"/>
    </row>
    <row r="174" spans="1:31">
      <c r="A174" s="75"/>
      <c r="B174" s="75"/>
      <c r="C174" s="75"/>
      <c r="D174" s="75"/>
      <c r="E174" s="75"/>
      <c r="F174" s="75"/>
      <c r="G174" s="75"/>
      <c r="H174" s="75"/>
      <c r="I174" s="75"/>
      <c r="J174" s="75"/>
      <c r="K174" s="75"/>
      <c r="L174" s="75"/>
      <c r="M174" s="75"/>
      <c r="N174" s="75"/>
      <c r="O174" s="75"/>
      <c r="P174" s="75"/>
      <c r="Q174" s="75"/>
      <c r="R174" s="75"/>
      <c r="S174" s="75"/>
      <c r="T174" s="75"/>
      <c r="U174" s="75"/>
      <c r="V174" s="75"/>
      <c r="W174" s="75"/>
      <c r="X174" s="75"/>
      <c r="Y174" s="75"/>
      <c r="Z174" s="75"/>
      <c r="AA174" s="75"/>
      <c r="AB174" s="75"/>
      <c r="AC174" s="75"/>
      <c r="AD174" s="75"/>
      <c r="AE174" s="75"/>
    </row>
    <row r="175" spans="1:31">
      <c r="A175" s="75"/>
      <c r="B175" s="75"/>
      <c r="C175" s="75"/>
      <c r="D175" s="75"/>
      <c r="E175" s="75"/>
      <c r="F175" s="75"/>
      <c r="G175" s="75"/>
      <c r="H175" s="75"/>
      <c r="I175" s="75"/>
      <c r="J175" s="75"/>
      <c r="K175" s="75"/>
      <c r="L175" s="75"/>
      <c r="M175" s="75"/>
      <c r="N175" s="75"/>
      <c r="O175" s="75"/>
      <c r="P175" s="75"/>
      <c r="Q175" s="75"/>
      <c r="R175" s="75"/>
      <c r="S175" s="75"/>
      <c r="T175" s="75"/>
      <c r="U175" s="75"/>
      <c r="V175" s="75"/>
      <c r="W175" s="75"/>
      <c r="X175" s="75"/>
      <c r="Y175" s="75"/>
      <c r="Z175" s="75"/>
      <c r="AA175" s="75"/>
      <c r="AB175" s="75"/>
      <c r="AC175" s="75"/>
      <c r="AD175" s="75"/>
      <c r="AE175" s="75"/>
    </row>
    <row r="176" spans="1:31">
      <c r="A176" s="75"/>
      <c r="B176" s="75"/>
      <c r="C176" s="75"/>
      <c r="D176" s="75"/>
      <c r="E176" s="75"/>
      <c r="F176" s="75"/>
      <c r="G176" s="75"/>
      <c r="H176" s="75"/>
      <c r="I176" s="75"/>
      <c r="J176" s="75"/>
      <c r="K176" s="75"/>
      <c r="L176" s="75"/>
      <c r="M176" s="75"/>
      <c r="N176" s="75"/>
      <c r="O176" s="75"/>
      <c r="P176" s="75"/>
      <c r="Q176" s="75"/>
      <c r="R176" s="75"/>
      <c r="S176" s="75"/>
      <c r="T176" s="75"/>
      <c r="U176" s="75"/>
      <c r="V176" s="75"/>
      <c r="W176" s="75"/>
      <c r="X176" s="75"/>
      <c r="Y176" s="75"/>
      <c r="Z176" s="75"/>
      <c r="AA176" s="75"/>
      <c r="AB176" s="75"/>
      <c r="AC176" s="75"/>
      <c r="AD176" s="75"/>
      <c r="AE176" s="75"/>
    </row>
    <row r="177" spans="1:31">
      <c r="A177" s="75"/>
      <c r="B177" s="75"/>
      <c r="C177" s="75"/>
      <c r="D177" s="75"/>
      <c r="E177" s="75"/>
      <c r="F177" s="75"/>
      <c r="G177" s="75"/>
      <c r="H177" s="75"/>
      <c r="I177" s="75"/>
      <c r="J177" s="75"/>
      <c r="K177" s="75"/>
      <c r="L177" s="75"/>
      <c r="M177" s="75"/>
      <c r="N177" s="75"/>
      <c r="O177" s="75"/>
      <c r="P177" s="75"/>
      <c r="Q177" s="75"/>
      <c r="R177" s="75"/>
      <c r="S177" s="75"/>
      <c r="T177" s="75"/>
      <c r="U177" s="75"/>
      <c r="V177" s="75"/>
      <c r="W177" s="75"/>
      <c r="X177" s="75"/>
      <c r="Y177" s="75"/>
      <c r="Z177" s="75"/>
      <c r="AA177" s="75"/>
      <c r="AB177" s="75"/>
      <c r="AC177" s="75"/>
      <c r="AD177" s="75"/>
      <c r="AE177" s="75"/>
    </row>
    <row r="178" spans="1:31">
      <c r="A178" s="75"/>
      <c r="B178" s="75"/>
      <c r="C178" s="75"/>
      <c r="D178" s="75"/>
      <c r="E178" s="75"/>
      <c r="F178" s="75"/>
      <c r="G178" s="75"/>
      <c r="H178" s="75"/>
      <c r="I178" s="75"/>
      <c r="J178" s="75"/>
      <c r="K178" s="75"/>
      <c r="L178" s="75"/>
      <c r="M178" s="75"/>
      <c r="N178" s="75"/>
      <c r="O178" s="75"/>
      <c r="P178" s="75"/>
      <c r="Q178" s="75"/>
      <c r="R178" s="75"/>
      <c r="S178" s="75"/>
      <c r="T178" s="75"/>
      <c r="U178" s="75"/>
      <c r="V178" s="75"/>
      <c r="W178" s="75"/>
      <c r="X178" s="75"/>
      <c r="Y178" s="75"/>
      <c r="Z178" s="75"/>
      <c r="AA178" s="75"/>
      <c r="AB178" s="75"/>
      <c r="AC178" s="75"/>
      <c r="AD178" s="75"/>
      <c r="AE178" s="75"/>
    </row>
    <row r="179" spans="1:31">
      <c r="A179" s="75"/>
      <c r="B179" s="75"/>
      <c r="C179" s="75"/>
      <c r="D179" s="75"/>
      <c r="E179" s="75"/>
      <c r="F179" s="75"/>
      <c r="G179" s="75"/>
      <c r="H179" s="75"/>
      <c r="I179" s="75"/>
      <c r="J179" s="75"/>
      <c r="K179" s="75"/>
      <c r="L179" s="75"/>
      <c r="M179" s="75"/>
      <c r="N179" s="75"/>
      <c r="O179" s="75"/>
      <c r="P179" s="75"/>
      <c r="Q179" s="75"/>
      <c r="R179" s="75"/>
      <c r="S179" s="75"/>
      <c r="T179" s="75"/>
      <c r="U179" s="75"/>
      <c r="V179" s="75"/>
      <c r="W179" s="75"/>
      <c r="X179" s="75"/>
      <c r="Y179" s="75"/>
      <c r="Z179" s="75"/>
      <c r="AA179" s="75"/>
      <c r="AB179" s="75"/>
      <c r="AC179" s="75"/>
      <c r="AD179" s="75"/>
      <c r="AE179" s="75"/>
    </row>
    <row r="180" spans="1:31">
      <c r="A180" s="75"/>
      <c r="B180" s="75"/>
      <c r="C180" s="75"/>
      <c r="D180" s="75"/>
      <c r="E180" s="75"/>
      <c r="F180" s="75"/>
      <c r="G180" s="75"/>
      <c r="H180" s="75"/>
      <c r="I180" s="75"/>
      <c r="J180" s="75"/>
      <c r="K180" s="75"/>
      <c r="L180" s="75"/>
      <c r="M180" s="75"/>
      <c r="N180" s="75"/>
      <c r="O180" s="75"/>
      <c r="P180" s="75"/>
      <c r="Q180" s="75"/>
      <c r="R180" s="75"/>
      <c r="S180" s="75"/>
      <c r="T180" s="75"/>
      <c r="U180" s="75"/>
      <c r="V180" s="75"/>
      <c r="W180" s="75"/>
      <c r="X180" s="75"/>
      <c r="Y180" s="75"/>
      <c r="Z180" s="75"/>
      <c r="AA180" s="75"/>
      <c r="AB180" s="75"/>
      <c r="AC180" s="75"/>
      <c r="AD180" s="75"/>
      <c r="AE180" s="75"/>
    </row>
    <row r="181" spans="1:31">
      <c r="A181" s="75"/>
      <c r="B181" s="75"/>
      <c r="C181" s="75"/>
      <c r="D181" s="75"/>
      <c r="E181" s="75"/>
      <c r="F181" s="75"/>
      <c r="G181" s="75"/>
      <c r="H181" s="75"/>
      <c r="I181" s="75"/>
      <c r="J181" s="75"/>
      <c r="K181" s="75"/>
      <c r="L181" s="75"/>
      <c r="M181" s="75"/>
      <c r="N181" s="75"/>
      <c r="O181" s="75"/>
      <c r="P181" s="75"/>
      <c r="Q181" s="75"/>
      <c r="R181" s="75"/>
      <c r="S181" s="75"/>
      <c r="T181" s="75"/>
      <c r="U181" s="75"/>
      <c r="V181" s="75"/>
      <c r="W181" s="75"/>
      <c r="X181" s="75"/>
      <c r="Y181" s="75"/>
      <c r="Z181" s="75"/>
      <c r="AA181" s="75"/>
      <c r="AB181" s="75"/>
      <c r="AC181" s="75"/>
      <c r="AD181" s="75"/>
      <c r="AE181" s="75"/>
    </row>
    <row r="182" spans="1:31">
      <c r="A182" s="75"/>
      <c r="B182" s="75"/>
      <c r="C182" s="75"/>
      <c r="D182" s="75"/>
      <c r="E182" s="75"/>
      <c r="F182" s="75"/>
      <c r="G182" s="75"/>
      <c r="H182" s="75"/>
      <c r="I182" s="75"/>
      <c r="J182" s="75"/>
      <c r="K182" s="75"/>
      <c r="L182" s="75"/>
      <c r="M182" s="75"/>
      <c r="N182" s="75"/>
      <c r="O182" s="75"/>
      <c r="P182" s="75"/>
      <c r="Q182" s="75"/>
      <c r="R182" s="75"/>
      <c r="S182" s="75"/>
      <c r="T182" s="75"/>
      <c r="U182" s="75"/>
      <c r="V182" s="75"/>
      <c r="W182" s="75"/>
      <c r="X182" s="75"/>
      <c r="Y182" s="75"/>
      <c r="Z182" s="75"/>
      <c r="AA182" s="75"/>
      <c r="AB182" s="75"/>
      <c r="AC182" s="75"/>
      <c r="AD182" s="75"/>
      <c r="AE182" s="75"/>
    </row>
    <row r="183" spans="1:31">
      <c r="A183" s="75"/>
      <c r="B183" s="75"/>
      <c r="C183" s="75"/>
      <c r="D183" s="75"/>
      <c r="E183" s="75"/>
      <c r="F183" s="75"/>
      <c r="G183" s="75"/>
      <c r="H183" s="75"/>
      <c r="I183" s="75"/>
      <c r="J183" s="75"/>
      <c r="K183" s="75"/>
      <c r="L183" s="75"/>
      <c r="M183" s="75"/>
      <c r="N183" s="75"/>
      <c r="O183" s="75"/>
      <c r="P183" s="75"/>
      <c r="Q183" s="75"/>
      <c r="R183" s="75"/>
      <c r="S183" s="75"/>
      <c r="T183" s="75"/>
      <c r="U183" s="75"/>
      <c r="V183" s="75"/>
      <c r="W183" s="75"/>
      <c r="X183" s="75"/>
      <c r="Y183" s="75"/>
      <c r="Z183" s="75"/>
      <c r="AA183" s="75"/>
      <c r="AB183" s="75"/>
      <c r="AC183" s="75"/>
      <c r="AD183" s="75"/>
      <c r="AE183" s="75"/>
    </row>
    <row r="184" spans="1:31">
      <c r="A184" s="75"/>
      <c r="B184" s="75"/>
      <c r="C184" s="75"/>
      <c r="D184" s="75"/>
      <c r="E184" s="75"/>
      <c r="F184" s="75"/>
      <c r="G184" s="75"/>
      <c r="H184" s="75"/>
      <c r="I184" s="75"/>
      <c r="J184" s="75"/>
      <c r="K184" s="75"/>
      <c r="L184" s="75"/>
      <c r="M184" s="75"/>
      <c r="N184" s="75"/>
      <c r="O184" s="75"/>
      <c r="P184" s="75"/>
      <c r="Q184" s="75"/>
      <c r="R184" s="75"/>
      <c r="S184" s="75"/>
      <c r="T184" s="75"/>
      <c r="U184" s="75"/>
      <c r="V184" s="75"/>
      <c r="W184" s="75"/>
      <c r="X184" s="75"/>
      <c r="Y184" s="75"/>
      <c r="Z184" s="75"/>
      <c r="AA184" s="75"/>
      <c r="AB184" s="75"/>
      <c r="AC184" s="75"/>
      <c r="AD184" s="75"/>
      <c r="AE184" s="75"/>
    </row>
    <row r="185" spans="1:31">
      <c r="A185" s="75"/>
      <c r="B185" s="75"/>
      <c r="C185" s="75"/>
      <c r="D185" s="75"/>
      <c r="E185" s="75"/>
      <c r="F185" s="75"/>
      <c r="G185" s="75"/>
      <c r="H185" s="75"/>
      <c r="I185" s="75"/>
      <c r="J185" s="75"/>
      <c r="K185" s="75"/>
      <c r="L185" s="75"/>
      <c r="M185" s="75"/>
      <c r="N185" s="75"/>
      <c r="O185" s="75"/>
      <c r="P185" s="75"/>
      <c r="Q185" s="75"/>
      <c r="R185" s="75"/>
      <c r="S185" s="75"/>
      <c r="T185" s="75"/>
      <c r="U185" s="75"/>
      <c r="V185" s="75"/>
      <c r="W185" s="75"/>
      <c r="X185" s="75"/>
      <c r="Y185" s="75"/>
      <c r="Z185" s="75"/>
      <c r="AA185" s="75"/>
      <c r="AB185" s="75"/>
      <c r="AC185" s="75"/>
      <c r="AD185" s="75"/>
      <c r="AE185" s="75"/>
    </row>
    <row r="186" spans="1:31">
      <c r="A186" s="75"/>
      <c r="B186" s="75"/>
      <c r="C186" s="75"/>
      <c r="D186" s="75"/>
      <c r="E186" s="75"/>
      <c r="F186" s="75"/>
      <c r="G186" s="75"/>
      <c r="H186" s="75"/>
      <c r="I186" s="75"/>
      <c r="J186" s="75"/>
      <c r="K186" s="75"/>
      <c r="L186" s="75"/>
      <c r="M186" s="75"/>
      <c r="N186" s="75"/>
      <c r="O186" s="75"/>
      <c r="P186" s="75"/>
      <c r="Q186" s="75"/>
      <c r="R186" s="75"/>
      <c r="S186" s="75"/>
      <c r="T186" s="75"/>
      <c r="U186" s="75"/>
      <c r="V186" s="75"/>
      <c r="W186" s="75"/>
      <c r="X186" s="75"/>
      <c r="Y186" s="75"/>
      <c r="Z186" s="75"/>
      <c r="AA186" s="75"/>
      <c r="AB186" s="75"/>
      <c r="AC186" s="75"/>
      <c r="AD186" s="75"/>
      <c r="AE186" s="75"/>
    </row>
    <row r="187" spans="1:31">
      <c r="A187" s="75"/>
      <c r="B187" s="75"/>
      <c r="C187" s="75"/>
      <c r="D187" s="75"/>
      <c r="E187" s="75"/>
      <c r="F187" s="75"/>
      <c r="G187" s="75"/>
      <c r="H187" s="75"/>
      <c r="I187" s="75"/>
      <c r="J187" s="75"/>
      <c r="K187" s="75"/>
      <c r="L187" s="75"/>
      <c r="M187" s="75"/>
      <c r="N187" s="75"/>
      <c r="O187" s="75"/>
      <c r="P187" s="75"/>
      <c r="Q187" s="75"/>
      <c r="R187" s="75"/>
      <c r="S187" s="75"/>
      <c r="T187" s="75"/>
      <c r="U187" s="75"/>
      <c r="V187" s="75"/>
      <c r="W187" s="75"/>
      <c r="X187" s="75"/>
      <c r="Y187" s="75"/>
      <c r="Z187" s="75"/>
      <c r="AA187" s="75"/>
      <c r="AB187" s="75"/>
      <c r="AC187" s="75"/>
      <c r="AD187" s="75"/>
      <c r="AE187" s="75"/>
    </row>
    <row r="188" spans="1:31">
      <c r="A188" s="75"/>
      <c r="B188" s="75"/>
      <c r="C188" s="75"/>
      <c r="D188" s="75"/>
      <c r="E188" s="75"/>
      <c r="F188" s="75"/>
      <c r="G188" s="75"/>
      <c r="H188" s="75"/>
      <c r="I188" s="75"/>
      <c r="J188" s="75"/>
      <c r="K188" s="75"/>
      <c r="L188" s="75"/>
      <c r="M188" s="75"/>
      <c r="N188" s="75"/>
      <c r="O188" s="75"/>
      <c r="P188" s="75"/>
      <c r="Q188" s="75"/>
      <c r="R188" s="75"/>
      <c r="S188" s="75"/>
      <c r="T188" s="75"/>
      <c r="U188" s="75"/>
      <c r="V188" s="75"/>
      <c r="W188" s="75"/>
      <c r="X188" s="75"/>
      <c r="Y188" s="75"/>
      <c r="Z188" s="75"/>
      <c r="AA188" s="75"/>
      <c r="AB188" s="75"/>
      <c r="AC188" s="75"/>
      <c r="AD188" s="75"/>
      <c r="AE188" s="75"/>
    </row>
    <row r="189" spans="1:31">
      <c r="A189" s="75"/>
      <c r="B189" s="75"/>
      <c r="C189" s="75"/>
      <c r="D189" s="75"/>
      <c r="E189" s="75"/>
      <c r="F189" s="75"/>
      <c r="G189" s="75"/>
      <c r="H189" s="75"/>
      <c r="I189" s="75"/>
      <c r="J189" s="75"/>
      <c r="K189" s="75"/>
      <c r="L189" s="75"/>
      <c r="M189" s="75"/>
      <c r="N189" s="75"/>
      <c r="O189" s="75"/>
      <c r="P189" s="75"/>
      <c r="Q189" s="75"/>
      <c r="R189" s="75"/>
      <c r="S189" s="75"/>
      <c r="T189" s="75"/>
      <c r="U189" s="75"/>
      <c r="V189" s="75"/>
      <c r="W189" s="75"/>
      <c r="X189" s="75"/>
      <c r="Y189" s="75"/>
      <c r="Z189" s="75"/>
      <c r="AA189" s="75"/>
      <c r="AB189" s="75"/>
      <c r="AC189" s="75"/>
      <c r="AD189" s="75"/>
      <c r="AE189" s="75"/>
    </row>
    <row r="190" spans="1:31">
      <c r="A190" s="75"/>
      <c r="B190" s="75"/>
      <c r="C190" s="75"/>
      <c r="D190" s="75"/>
      <c r="E190" s="75"/>
      <c r="F190" s="75"/>
      <c r="G190" s="75"/>
      <c r="H190" s="75"/>
      <c r="I190" s="75"/>
      <c r="J190" s="75"/>
      <c r="K190" s="75"/>
      <c r="L190" s="75"/>
      <c r="M190" s="75"/>
      <c r="N190" s="75"/>
      <c r="O190" s="75"/>
      <c r="P190" s="75"/>
      <c r="Q190" s="75"/>
      <c r="R190" s="75"/>
      <c r="S190" s="75"/>
      <c r="T190" s="75"/>
      <c r="U190" s="75"/>
      <c r="V190" s="75"/>
      <c r="W190" s="75"/>
      <c r="X190" s="75"/>
      <c r="Y190" s="75"/>
      <c r="Z190" s="75"/>
      <c r="AA190" s="75"/>
      <c r="AB190" s="75"/>
      <c r="AC190" s="75"/>
      <c r="AD190" s="75"/>
      <c r="AE190" s="75"/>
    </row>
    <row r="191" spans="1:31">
      <c r="A191" s="75"/>
      <c r="B191" s="75"/>
      <c r="C191" s="75"/>
      <c r="D191" s="75"/>
      <c r="E191" s="75"/>
      <c r="F191" s="75"/>
      <c r="G191" s="75"/>
      <c r="H191" s="75"/>
      <c r="I191" s="75"/>
      <c r="J191" s="75"/>
      <c r="K191" s="75"/>
      <c r="L191" s="75"/>
      <c r="M191" s="75"/>
      <c r="N191" s="75"/>
      <c r="O191" s="75"/>
      <c r="P191" s="75"/>
      <c r="Q191" s="75"/>
      <c r="R191" s="75"/>
      <c r="S191" s="75"/>
      <c r="T191" s="75"/>
      <c r="U191" s="75"/>
      <c r="V191" s="75"/>
      <c r="W191" s="75"/>
      <c r="X191" s="75"/>
      <c r="Y191" s="75"/>
      <c r="Z191" s="75"/>
      <c r="AA191" s="75"/>
      <c r="AB191" s="75"/>
      <c r="AC191" s="75"/>
      <c r="AD191" s="75"/>
      <c r="AE191" s="75"/>
    </row>
    <row r="192" spans="1:31">
      <c r="A192" s="75"/>
      <c r="B192" s="75"/>
      <c r="C192" s="75"/>
      <c r="D192" s="75"/>
      <c r="E192" s="75"/>
      <c r="F192" s="75"/>
      <c r="G192" s="75"/>
      <c r="H192" s="75"/>
      <c r="I192" s="75"/>
      <c r="J192" s="75"/>
      <c r="K192" s="75"/>
      <c r="L192" s="75"/>
      <c r="M192" s="75"/>
      <c r="N192" s="75"/>
      <c r="O192" s="75"/>
      <c r="P192" s="75"/>
      <c r="Q192" s="75"/>
      <c r="R192" s="75"/>
      <c r="S192" s="75"/>
      <c r="T192" s="75"/>
      <c r="U192" s="75"/>
      <c r="V192" s="75"/>
      <c r="W192" s="75"/>
      <c r="X192" s="75"/>
      <c r="Y192" s="75"/>
      <c r="Z192" s="75"/>
      <c r="AA192" s="75"/>
      <c r="AB192" s="75"/>
      <c r="AC192" s="75"/>
      <c r="AD192" s="75"/>
      <c r="AE192" s="75"/>
    </row>
    <row r="193" spans="1:31">
      <c r="A193" s="75"/>
      <c r="B193" s="75"/>
      <c r="C193" s="75"/>
      <c r="D193" s="75"/>
      <c r="E193" s="75"/>
      <c r="F193" s="75"/>
      <c r="G193" s="75"/>
      <c r="H193" s="75"/>
      <c r="I193" s="75"/>
      <c r="J193" s="75"/>
      <c r="K193" s="75"/>
      <c r="L193" s="75"/>
      <c r="M193" s="75"/>
      <c r="N193" s="75"/>
      <c r="O193" s="75"/>
      <c r="P193" s="75"/>
      <c r="Q193" s="75"/>
      <c r="R193" s="75"/>
      <c r="S193" s="75"/>
      <c r="T193" s="75"/>
      <c r="U193" s="75"/>
      <c r="V193" s="75"/>
      <c r="W193" s="75"/>
      <c r="X193" s="75"/>
      <c r="Y193" s="75"/>
      <c r="Z193" s="75"/>
      <c r="AA193" s="75"/>
      <c r="AB193" s="75"/>
      <c r="AC193" s="75"/>
      <c r="AD193" s="75"/>
      <c r="AE193" s="75"/>
    </row>
    <row r="194" spans="1:31">
      <c r="A194" s="75"/>
      <c r="B194" s="75"/>
      <c r="C194" s="75"/>
      <c r="D194" s="75"/>
      <c r="E194" s="75"/>
      <c r="F194" s="75"/>
      <c r="G194" s="75"/>
      <c r="H194" s="75"/>
      <c r="I194" s="75"/>
      <c r="J194" s="75"/>
      <c r="K194" s="75"/>
      <c r="L194" s="75"/>
      <c r="M194" s="75"/>
      <c r="N194" s="75"/>
      <c r="O194" s="75"/>
      <c r="P194" s="75"/>
      <c r="Q194" s="75"/>
      <c r="R194" s="75"/>
      <c r="S194" s="75"/>
      <c r="T194" s="75"/>
      <c r="U194" s="75"/>
      <c r="V194" s="75"/>
      <c r="W194" s="75"/>
      <c r="X194" s="75"/>
      <c r="Y194" s="75"/>
      <c r="Z194" s="75"/>
      <c r="AA194" s="75"/>
      <c r="AB194" s="75"/>
      <c r="AC194" s="75"/>
      <c r="AD194" s="75"/>
      <c r="AE194" s="75"/>
    </row>
    <row r="195" spans="1:31">
      <c r="A195" s="75"/>
      <c r="B195" s="75"/>
      <c r="C195" s="75"/>
      <c r="D195" s="75"/>
      <c r="E195" s="75"/>
      <c r="F195" s="75"/>
      <c r="G195" s="75"/>
      <c r="H195" s="75"/>
      <c r="I195" s="75"/>
      <c r="J195" s="75"/>
      <c r="K195" s="75"/>
      <c r="L195" s="75"/>
      <c r="M195" s="75"/>
      <c r="N195" s="75"/>
      <c r="O195" s="75"/>
      <c r="P195" s="75"/>
      <c r="Q195" s="75"/>
      <c r="R195" s="75"/>
      <c r="S195" s="75"/>
      <c r="T195" s="75"/>
      <c r="U195" s="75"/>
      <c r="V195" s="75"/>
      <c r="W195" s="75"/>
      <c r="X195" s="75"/>
      <c r="Y195" s="75"/>
      <c r="Z195" s="75"/>
      <c r="AA195" s="75"/>
      <c r="AB195" s="75"/>
      <c r="AC195" s="75"/>
      <c r="AD195" s="75"/>
      <c r="AE195" s="75"/>
    </row>
    <row r="196" spans="1:31">
      <c r="A196" s="75"/>
      <c r="B196" s="75"/>
      <c r="C196" s="75"/>
      <c r="D196" s="75"/>
      <c r="E196" s="75"/>
      <c r="F196" s="75"/>
      <c r="G196" s="75"/>
      <c r="H196" s="75"/>
      <c r="I196" s="75"/>
      <c r="J196" s="75"/>
      <c r="K196" s="75"/>
      <c r="L196" s="75"/>
      <c r="M196" s="75"/>
      <c r="N196" s="75"/>
      <c r="O196" s="75"/>
      <c r="P196" s="75"/>
      <c r="Q196" s="75"/>
      <c r="R196" s="75"/>
      <c r="S196" s="75"/>
      <c r="T196" s="75"/>
      <c r="U196" s="75"/>
      <c r="V196" s="75"/>
      <c r="W196" s="75"/>
      <c r="X196" s="75"/>
      <c r="Y196" s="75"/>
      <c r="Z196" s="75"/>
      <c r="AA196" s="75"/>
      <c r="AB196" s="75"/>
      <c r="AC196" s="75"/>
      <c r="AD196" s="75"/>
      <c r="AE196" s="75"/>
    </row>
    <row r="197" spans="1:31">
      <c r="A197" s="75"/>
      <c r="B197" s="75"/>
      <c r="C197" s="75"/>
      <c r="D197" s="75"/>
      <c r="E197" s="75"/>
      <c r="F197" s="75"/>
      <c r="G197" s="75"/>
      <c r="H197" s="75"/>
      <c r="I197" s="75"/>
      <c r="J197" s="75"/>
      <c r="K197" s="75"/>
      <c r="L197" s="75"/>
      <c r="M197" s="75"/>
      <c r="N197" s="75"/>
      <c r="O197" s="75"/>
      <c r="P197" s="75"/>
      <c r="Q197" s="75"/>
      <c r="R197" s="75"/>
      <c r="S197" s="75"/>
      <c r="T197" s="75"/>
      <c r="U197" s="75"/>
      <c r="V197" s="75"/>
      <c r="W197" s="75"/>
      <c r="X197" s="75"/>
      <c r="Y197" s="75"/>
      <c r="Z197" s="75"/>
      <c r="AA197" s="75"/>
      <c r="AB197" s="75"/>
      <c r="AC197" s="75"/>
      <c r="AD197" s="75"/>
      <c r="AE197" s="75"/>
    </row>
    <row r="198" spans="1:31">
      <c r="A198" s="75"/>
      <c r="B198" s="75"/>
      <c r="C198" s="75"/>
      <c r="D198" s="75"/>
      <c r="E198" s="75"/>
      <c r="F198" s="75"/>
      <c r="G198" s="75"/>
      <c r="H198" s="75"/>
      <c r="I198" s="75"/>
      <c r="J198" s="75"/>
      <c r="K198" s="75"/>
      <c r="L198" s="75"/>
      <c r="M198" s="75"/>
      <c r="N198" s="75"/>
      <c r="O198" s="75"/>
      <c r="P198" s="75"/>
      <c r="Q198" s="75"/>
      <c r="R198" s="75"/>
      <c r="S198" s="75"/>
      <c r="T198" s="75"/>
      <c r="U198" s="75"/>
      <c r="V198" s="75"/>
      <c r="W198" s="75"/>
      <c r="X198" s="75"/>
      <c r="Y198" s="75"/>
      <c r="Z198" s="75"/>
      <c r="AA198" s="75"/>
      <c r="AB198" s="75"/>
      <c r="AC198" s="75"/>
      <c r="AD198" s="75"/>
      <c r="AE198" s="75"/>
    </row>
    <row r="199" spans="1:31">
      <c r="A199" s="75"/>
      <c r="B199" s="75"/>
      <c r="C199" s="75"/>
      <c r="D199" s="75"/>
      <c r="E199" s="75"/>
      <c r="F199" s="75"/>
      <c r="G199" s="75"/>
      <c r="H199" s="75"/>
      <c r="I199" s="75"/>
      <c r="J199" s="75"/>
      <c r="K199" s="75"/>
      <c r="L199" s="75"/>
      <c r="M199" s="75"/>
      <c r="N199" s="75"/>
      <c r="O199" s="75"/>
      <c r="P199" s="75"/>
      <c r="Q199" s="75"/>
      <c r="R199" s="75"/>
      <c r="S199" s="75"/>
      <c r="T199" s="75"/>
      <c r="U199" s="75"/>
      <c r="V199" s="75"/>
      <c r="W199" s="75"/>
      <c r="X199" s="75"/>
      <c r="Y199" s="75"/>
      <c r="Z199" s="75"/>
      <c r="AA199" s="75"/>
      <c r="AB199" s="75"/>
      <c r="AC199" s="75"/>
      <c r="AD199" s="75"/>
      <c r="AE199" s="75"/>
    </row>
    <row r="200" spans="1:31">
      <c r="A200" s="75"/>
      <c r="B200" s="75"/>
      <c r="C200" s="75"/>
      <c r="D200" s="75"/>
      <c r="E200" s="75"/>
      <c r="F200" s="75"/>
      <c r="G200" s="75"/>
      <c r="H200" s="75"/>
      <c r="I200" s="75"/>
      <c r="J200" s="75"/>
      <c r="K200" s="75"/>
      <c r="L200" s="75"/>
      <c r="M200" s="75"/>
      <c r="N200" s="75"/>
      <c r="O200" s="75"/>
      <c r="P200" s="75"/>
      <c r="Q200" s="75"/>
      <c r="R200" s="75"/>
      <c r="S200" s="75"/>
      <c r="T200" s="75"/>
      <c r="U200" s="75"/>
      <c r="V200" s="75"/>
      <c r="W200" s="75"/>
      <c r="X200" s="75"/>
      <c r="Y200" s="75"/>
      <c r="Z200" s="75"/>
      <c r="AA200" s="75"/>
      <c r="AB200" s="75"/>
      <c r="AC200" s="75"/>
      <c r="AD200" s="75"/>
      <c r="AE200" s="75"/>
    </row>
    <row r="201" spans="1:31">
      <c r="A201" s="75"/>
      <c r="B201" s="75"/>
      <c r="C201" s="75"/>
      <c r="D201" s="75"/>
      <c r="E201" s="75"/>
      <c r="F201" s="75"/>
      <c r="G201" s="75"/>
      <c r="H201" s="75"/>
      <c r="I201" s="75"/>
      <c r="J201" s="75"/>
      <c r="K201" s="75"/>
      <c r="L201" s="75"/>
      <c r="M201" s="75"/>
      <c r="N201" s="75"/>
      <c r="O201" s="75"/>
      <c r="P201" s="75"/>
      <c r="Q201" s="75"/>
      <c r="R201" s="75"/>
      <c r="S201" s="75"/>
      <c r="T201" s="75"/>
      <c r="U201" s="75"/>
      <c r="V201" s="75"/>
      <c r="W201" s="75"/>
      <c r="X201" s="75"/>
      <c r="Y201" s="75"/>
      <c r="Z201" s="75"/>
      <c r="AA201" s="75"/>
      <c r="AB201" s="75"/>
      <c r="AC201" s="75"/>
      <c r="AD201" s="75"/>
      <c r="AE201" s="75"/>
    </row>
    <row r="202" spans="1:31">
      <c r="A202" s="75"/>
      <c r="B202" s="75"/>
      <c r="C202" s="75"/>
      <c r="D202" s="75"/>
      <c r="E202" s="75"/>
      <c r="F202" s="75"/>
      <c r="G202" s="75"/>
      <c r="H202" s="75"/>
      <c r="I202" s="75"/>
      <c r="J202" s="75"/>
      <c r="K202" s="75"/>
      <c r="L202" s="75"/>
      <c r="M202" s="75"/>
      <c r="N202" s="75"/>
      <c r="O202" s="75"/>
      <c r="P202" s="75"/>
      <c r="Q202" s="75"/>
      <c r="R202" s="75"/>
      <c r="S202" s="75"/>
      <c r="T202" s="75"/>
      <c r="U202" s="75"/>
      <c r="V202" s="75"/>
      <c r="W202" s="75"/>
      <c r="X202" s="75"/>
      <c r="Y202" s="75"/>
      <c r="Z202" s="75"/>
      <c r="AA202" s="75"/>
      <c r="AB202" s="75"/>
      <c r="AC202" s="75"/>
      <c r="AD202" s="75"/>
      <c r="AE202" s="75"/>
    </row>
    <row r="203" spans="1:31">
      <c r="A203" s="75"/>
      <c r="B203" s="75"/>
      <c r="C203" s="75"/>
      <c r="D203" s="75"/>
      <c r="E203" s="75"/>
      <c r="F203" s="75"/>
      <c r="G203" s="75"/>
      <c r="H203" s="75"/>
      <c r="I203" s="75"/>
      <c r="J203" s="75"/>
      <c r="K203" s="75"/>
      <c r="L203" s="75"/>
      <c r="M203" s="75"/>
      <c r="N203" s="75"/>
      <c r="O203" s="75"/>
      <c r="P203" s="75"/>
      <c r="Q203" s="75"/>
      <c r="R203" s="75"/>
      <c r="S203" s="75"/>
      <c r="T203" s="75"/>
      <c r="U203" s="75"/>
      <c r="V203" s="75"/>
      <c r="W203" s="75"/>
      <c r="X203" s="75"/>
      <c r="Y203" s="75"/>
      <c r="Z203" s="75"/>
      <c r="AA203" s="75"/>
      <c r="AB203" s="75"/>
      <c r="AC203" s="75"/>
      <c r="AD203" s="75"/>
      <c r="AE203" s="75"/>
    </row>
    <row r="204" spans="1:31">
      <c r="A204" s="75"/>
      <c r="B204" s="75"/>
      <c r="C204" s="75"/>
      <c r="D204" s="75"/>
      <c r="E204" s="75"/>
      <c r="F204" s="75"/>
      <c r="G204" s="75"/>
      <c r="H204" s="75"/>
      <c r="I204" s="75"/>
      <c r="J204" s="75"/>
      <c r="K204" s="75"/>
      <c r="L204" s="75"/>
      <c r="M204" s="75"/>
      <c r="N204" s="75"/>
      <c r="O204" s="75"/>
      <c r="P204" s="75"/>
      <c r="Q204" s="75"/>
      <c r="R204" s="75"/>
      <c r="S204" s="75"/>
      <c r="T204" s="75"/>
      <c r="U204" s="75"/>
      <c r="V204" s="75"/>
      <c r="W204" s="75"/>
      <c r="X204" s="75"/>
      <c r="Y204" s="75"/>
      <c r="Z204" s="75"/>
      <c r="AA204" s="75"/>
      <c r="AB204" s="75"/>
      <c r="AC204" s="75"/>
      <c r="AD204" s="75"/>
      <c r="AE204" s="75"/>
    </row>
    <row r="205" spans="1:31">
      <c r="A205" s="75"/>
      <c r="B205" s="75"/>
      <c r="C205" s="75"/>
      <c r="D205" s="75"/>
      <c r="E205" s="75"/>
      <c r="F205" s="75"/>
      <c r="G205" s="75"/>
      <c r="H205" s="75"/>
      <c r="I205" s="75"/>
      <c r="J205" s="75"/>
      <c r="K205" s="75"/>
      <c r="L205" s="75"/>
      <c r="M205" s="75"/>
      <c r="N205" s="75"/>
      <c r="O205" s="75"/>
      <c r="P205" s="75"/>
      <c r="Q205" s="75"/>
      <c r="R205" s="75"/>
      <c r="S205" s="75"/>
      <c r="T205" s="75"/>
      <c r="U205" s="75"/>
      <c r="V205" s="75"/>
      <c r="W205" s="75"/>
      <c r="X205" s="75"/>
      <c r="Y205" s="75"/>
      <c r="Z205" s="75"/>
      <c r="AA205" s="75"/>
      <c r="AB205" s="75"/>
      <c r="AC205" s="75"/>
      <c r="AD205" s="75"/>
      <c r="AE205" s="75"/>
    </row>
    <row r="206" spans="1:31">
      <c r="A206" s="75"/>
      <c r="B206" s="75"/>
      <c r="C206" s="75"/>
      <c r="D206" s="75"/>
      <c r="E206" s="75"/>
      <c r="F206" s="75"/>
      <c r="G206" s="75"/>
      <c r="H206" s="75"/>
      <c r="I206" s="75"/>
      <c r="J206" s="75"/>
      <c r="K206" s="75"/>
      <c r="L206" s="75"/>
      <c r="M206" s="75"/>
      <c r="N206" s="75"/>
      <c r="O206" s="75"/>
      <c r="P206" s="75"/>
      <c r="Q206" s="75"/>
      <c r="R206" s="75"/>
      <c r="S206" s="75"/>
      <c r="T206" s="75"/>
      <c r="U206" s="75"/>
      <c r="V206" s="75"/>
      <c r="W206" s="75"/>
      <c r="X206" s="75"/>
      <c r="Y206" s="75"/>
      <c r="Z206" s="75"/>
      <c r="AA206" s="75"/>
      <c r="AB206" s="75"/>
      <c r="AC206" s="75"/>
      <c r="AD206" s="75"/>
      <c r="AE206" s="75"/>
    </row>
    <row r="207" spans="1:31">
      <c r="A207" s="75"/>
      <c r="B207" s="75"/>
      <c r="C207" s="75"/>
      <c r="D207" s="75"/>
      <c r="E207" s="75"/>
      <c r="F207" s="75"/>
      <c r="G207" s="75"/>
      <c r="H207" s="75"/>
      <c r="I207" s="75"/>
      <c r="J207" s="75"/>
      <c r="K207" s="75"/>
      <c r="L207" s="75"/>
      <c r="M207" s="75"/>
      <c r="N207" s="75"/>
      <c r="O207" s="75"/>
      <c r="P207" s="75"/>
      <c r="Q207" s="75"/>
      <c r="R207" s="75"/>
      <c r="S207" s="75"/>
      <c r="T207" s="75"/>
      <c r="U207" s="75"/>
      <c r="V207" s="75"/>
      <c r="W207" s="75"/>
      <c r="X207" s="75"/>
      <c r="Y207" s="75"/>
      <c r="Z207" s="75"/>
      <c r="AA207" s="75"/>
      <c r="AB207" s="75"/>
      <c r="AC207" s="75"/>
      <c r="AD207" s="75"/>
      <c r="AE207" s="75"/>
    </row>
    <row r="208" spans="1:31">
      <c r="A208" s="75"/>
      <c r="B208" s="75"/>
      <c r="C208" s="75"/>
      <c r="D208" s="75"/>
      <c r="E208" s="75"/>
      <c r="F208" s="75"/>
      <c r="G208" s="75"/>
      <c r="H208" s="75"/>
      <c r="I208" s="75"/>
      <c r="J208" s="75"/>
      <c r="K208" s="75"/>
      <c r="L208" s="75"/>
      <c r="M208" s="75"/>
      <c r="N208" s="75"/>
      <c r="O208" s="75"/>
      <c r="P208" s="75"/>
      <c r="Q208" s="75"/>
      <c r="R208" s="75"/>
      <c r="S208" s="75"/>
      <c r="T208" s="75"/>
      <c r="U208" s="75"/>
      <c r="V208" s="75"/>
      <c r="W208" s="75"/>
      <c r="X208" s="75"/>
      <c r="Y208" s="75"/>
      <c r="Z208" s="75"/>
      <c r="AA208" s="75"/>
      <c r="AB208" s="75"/>
      <c r="AC208" s="75"/>
      <c r="AD208" s="75"/>
      <c r="AE208" s="75"/>
    </row>
    <row r="209" spans="1:31">
      <c r="A209" s="75"/>
      <c r="B209" s="75"/>
      <c r="C209" s="75"/>
      <c r="D209" s="75"/>
      <c r="E209" s="75"/>
      <c r="F209" s="75"/>
      <c r="G209" s="75"/>
      <c r="H209" s="75"/>
      <c r="I209" s="75"/>
      <c r="J209" s="75"/>
      <c r="K209" s="75"/>
      <c r="L209" s="75"/>
      <c r="M209" s="75"/>
      <c r="N209" s="75"/>
      <c r="O209" s="75"/>
      <c r="P209" s="75"/>
      <c r="Q209" s="75"/>
      <c r="R209" s="75"/>
      <c r="S209" s="75"/>
      <c r="T209" s="75"/>
      <c r="U209" s="75"/>
      <c r="V209" s="75"/>
      <c r="W209" s="75"/>
      <c r="X209" s="75"/>
      <c r="Y209" s="75"/>
      <c r="Z209" s="75"/>
      <c r="AA209" s="75"/>
      <c r="AB209" s="75"/>
      <c r="AC209" s="75"/>
      <c r="AD209" s="75"/>
      <c r="AE209" s="75"/>
    </row>
    <row r="210" spans="1:31">
      <c r="A210" s="75"/>
      <c r="B210" s="75"/>
      <c r="C210" s="75"/>
      <c r="D210" s="75"/>
      <c r="E210" s="75"/>
      <c r="F210" s="75"/>
      <c r="G210" s="75"/>
      <c r="H210" s="75"/>
      <c r="I210" s="75"/>
      <c r="J210" s="75"/>
      <c r="K210" s="75"/>
      <c r="L210" s="75"/>
      <c r="M210" s="75"/>
      <c r="N210" s="75"/>
      <c r="O210" s="75"/>
      <c r="P210" s="75"/>
      <c r="Q210" s="75"/>
      <c r="R210" s="75"/>
      <c r="S210" s="75"/>
      <c r="T210" s="75"/>
      <c r="U210" s="75"/>
      <c r="V210" s="75"/>
      <c r="W210" s="75"/>
      <c r="X210" s="75"/>
      <c r="Y210" s="75"/>
      <c r="Z210" s="75"/>
      <c r="AA210" s="75"/>
      <c r="AB210" s="75"/>
      <c r="AC210" s="75"/>
      <c r="AD210" s="75"/>
      <c r="AE210" s="75"/>
    </row>
    <row r="211" spans="1:31">
      <c r="A211" s="75"/>
      <c r="B211" s="75"/>
      <c r="C211" s="75"/>
      <c r="D211" s="75"/>
      <c r="E211" s="75"/>
      <c r="F211" s="75"/>
      <c r="G211" s="75"/>
      <c r="H211" s="75"/>
      <c r="I211" s="75"/>
      <c r="J211" s="75"/>
      <c r="K211" s="75"/>
      <c r="L211" s="75"/>
      <c r="M211" s="75"/>
      <c r="N211" s="75"/>
      <c r="O211" s="75"/>
      <c r="P211" s="75"/>
      <c r="Q211" s="75"/>
      <c r="R211" s="75"/>
      <c r="S211" s="75"/>
      <c r="T211" s="75"/>
      <c r="U211" s="75"/>
      <c r="V211" s="75"/>
      <c r="W211" s="75"/>
      <c r="X211" s="75"/>
      <c r="Y211" s="75"/>
      <c r="Z211" s="75"/>
      <c r="AA211" s="75"/>
      <c r="AB211" s="75"/>
      <c r="AC211" s="75"/>
      <c r="AD211" s="75"/>
      <c r="AE211" s="75"/>
    </row>
    <row r="212" spans="1:31">
      <c r="A212" s="75"/>
      <c r="B212" s="75"/>
      <c r="C212" s="75"/>
      <c r="D212" s="75"/>
      <c r="E212" s="75"/>
      <c r="F212" s="75"/>
      <c r="G212" s="75"/>
      <c r="H212" s="75"/>
      <c r="I212" s="75"/>
      <c r="J212" s="75"/>
      <c r="K212" s="75"/>
      <c r="L212" s="75"/>
      <c r="M212" s="75"/>
      <c r="N212" s="75"/>
      <c r="O212" s="75"/>
      <c r="P212" s="75"/>
      <c r="Q212" s="75"/>
      <c r="R212" s="75"/>
      <c r="S212" s="75"/>
      <c r="T212" s="75"/>
      <c r="U212" s="75"/>
      <c r="V212" s="75"/>
      <c r="W212" s="75"/>
      <c r="X212" s="75"/>
      <c r="Y212" s="75"/>
      <c r="Z212" s="75"/>
      <c r="AA212" s="75"/>
      <c r="AB212" s="75"/>
      <c r="AC212" s="75"/>
      <c r="AD212" s="75"/>
      <c r="AE212" s="75"/>
    </row>
    <row r="213" spans="1:31">
      <c r="A213" s="75"/>
      <c r="B213" s="75"/>
      <c r="C213" s="75"/>
      <c r="D213" s="75"/>
      <c r="E213" s="75"/>
      <c r="F213" s="75"/>
      <c r="G213" s="75"/>
      <c r="H213" s="75"/>
      <c r="I213" s="75"/>
      <c r="J213" s="75"/>
      <c r="K213" s="75"/>
      <c r="L213" s="75"/>
      <c r="M213" s="75"/>
      <c r="N213" s="75"/>
      <c r="O213" s="75"/>
      <c r="P213" s="75"/>
      <c r="Q213" s="75"/>
      <c r="R213" s="75"/>
      <c r="S213" s="75"/>
      <c r="T213" s="75"/>
      <c r="U213" s="75"/>
      <c r="V213" s="75"/>
      <c r="W213" s="75"/>
      <c r="X213" s="75"/>
      <c r="Y213" s="75"/>
      <c r="Z213" s="75"/>
      <c r="AA213" s="75"/>
      <c r="AB213" s="75"/>
      <c r="AC213" s="75"/>
      <c r="AD213" s="75"/>
      <c r="AE213" s="75"/>
    </row>
    <row r="214" spans="1:31">
      <c r="A214" s="75"/>
      <c r="B214" s="75"/>
      <c r="C214" s="75"/>
      <c r="D214" s="75"/>
      <c r="E214" s="75"/>
      <c r="F214" s="75"/>
      <c r="G214" s="75"/>
      <c r="H214" s="75"/>
      <c r="I214" s="75"/>
      <c r="J214" s="75"/>
      <c r="K214" s="75"/>
      <c r="L214" s="75"/>
      <c r="M214" s="75"/>
      <c r="N214" s="75"/>
      <c r="O214" s="75"/>
      <c r="P214" s="75"/>
      <c r="Q214" s="75"/>
      <c r="R214" s="75"/>
      <c r="S214" s="75"/>
      <c r="T214" s="75"/>
      <c r="U214" s="75"/>
      <c r="V214" s="75"/>
      <c r="W214" s="75"/>
      <c r="X214" s="75"/>
      <c r="Y214" s="75"/>
      <c r="Z214" s="75"/>
      <c r="AA214" s="75"/>
      <c r="AB214" s="75"/>
      <c r="AC214" s="75"/>
      <c r="AD214" s="75"/>
      <c r="AE214" s="75"/>
    </row>
    <row r="215" spans="1:31">
      <c r="A215" s="75"/>
      <c r="B215" s="75"/>
      <c r="C215" s="75"/>
      <c r="D215" s="75"/>
      <c r="E215" s="75"/>
      <c r="F215" s="75"/>
      <c r="G215" s="75"/>
      <c r="H215" s="75"/>
      <c r="I215" s="75"/>
      <c r="J215" s="75"/>
      <c r="K215" s="75"/>
      <c r="L215" s="75"/>
      <c r="M215" s="75"/>
      <c r="N215" s="75"/>
      <c r="O215" s="75"/>
      <c r="P215" s="75"/>
      <c r="Q215" s="75"/>
      <c r="R215" s="75"/>
      <c r="S215" s="75"/>
      <c r="T215" s="75"/>
      <c r="U215" s="75"/>
      <c r="V215" s="75"/>
      <c r="W215" s="75"/>
      <c r="X215" s="75"/>
      <c r="Y215" s="75"/>
      <c r="Z215" s="75"/>
      <c r="AA215" s="75"/>
      <c r="AB215" s="75"/>
      <c r="AC215" s="75"/>
      <c r="AD215" s="75"/>
      <c r="AE215" s="75"/>
    </row>
    <row r="216" spans="1:31">
      <c r="A216" s="75"/>
      <c r="B216" s="75"/>
      <c r="C216" s="75"/>
      <c r="D216" s="75"/>
      <c r="E216" s="75"/>
      <c r="F216" s="75"/>
      <c r="G216" s="75"/>
      <c r="H216" s="75"/>
      <c r="I216" s="75"/>
      <c r="J216" s="75"/>
      <c r="K216" s="75"/>
      <c r="L216" s="75"/>
      <c r="M216" s="75"/>
      <c r="N216" s="75"/>
      <c r="O216" s="75"/>
      <c r="P216" s="75"/>
      <c r="Q216" s="75"/>
      <c r="R216" s="75"/>
      <c r="S216" s="75"/>
      <c r="T216" s="75"/>
      <c r="U216" s="75"/>
      <c r="V216" s="75"/>
      <c r="W216" s="75"/>
      <c r="X216" s="75"/>
      <c r="Y216" s="75"/>
      <c r="Z216" s="75"/>
      <c r="AA216" s="75"/>
      <c r="AB216" s="75"/>
      <c r="AC216" s="75"/>
      <c r="AD216" s="75"/>
      <c r="AE216" s="75"/>
    </row>
    <row r="217" spans="1:31">
      <c r="A217" s="75"/>
      <c r="B217" s="75"/>
      <c r="C217" s="75"/>
      <c r="D217" s="75"/>
      <c r="E217" s="75"/>
      <c r="F217" s="75"/>
      <c r="G217" s="75"/>
      <c r="H217" s="75"/>
      <c r="I217" s="75"/>
      <c r="J217" s="75"/>
      <c r="K217" s="75"/>
      <c r="L217" s="75"/>
      <c r="M217" s="75"/>
      <c r="N217" s="75"/>
      <c r="O217" s="75"/>
      <c r="P217" s="75"/>
      <c r="Q217" s="75"/>
      <c r="R217" s="75"/>
      <c r="S217" s="75"/>
      <c r="T217" s="75"/>
      <c r="U217" s="75"/>
      <c r="V217" s="75"/>
      <c r="W217" s="75"/>
      <c r="X217" s="75"/>
      <c r="Y217" s="75"/>
      <c r="Z217" s="75"/>
      <c r="AA217" s="75"/>
      <c r="AB217" s="75"/>
      <c r="AC217" s="75"/>
      <c r="AD217" s="75"/>
      <c r="AE217" s="75"/>
    </row>
    <row r="218" spans="1:31">
      <c r="A218" s="75"/>
      <c r="B218" s="75"/>
      <c r="C218" s="75"/>
      <c r="D218" s="75"/>
      <c r="E218" s="75"/>
      <c r="F218" s="75"/>
      <c r="G218" s="75"/>
      <c r="H218" s="75"/>
      <c r="I218" s="75"/>
      <c r="J218" s="75"/>
      <c r="K218" s="75"/>
      <c r="L218" s="75"/>
      <c r="M218" s="75"/>
      <c r="N218" s="75"/>
      <c r="O218" s="75"/>
      <c r="P218" s="75"/>
      <c r="Q218" s="75"/>
      <c r="R218" s="75"/>
      <c r="S218" s="75"/>
      <c r="T218" s="75"/>
      <c r="U218" s="75"/>
      <c r="V218" s="75"/>
      <c r="W218" s="75"/>
      <c r="X218" s="75"/>
      <c r="Y218" s="75"/>
      <c r="Z218" s="75"/>
      <c r="AA218" s="75"/>
      <c r="AB218" s="75"/>
      <c r="AC218" s="75"/>
      <c r="AD218" s="75"/>
      <c r="AE218" s="75"/>
    </row>
    <row r="219" spans="1:31">
      <c r="A219" s="75"/>
      <c r="B219" s="75"/>
      <c r="C219" s="75"/>
      <c r="D219" s="75"/>
      <c r="E219" s="75"/>
      <c r="F219" s="75"/>
      <c r="G219" s="75"/>
      <c r="H219" s="75"/>
      <c r="I219" s="75"/>
      <c r="J219" s="75"/>
      <c r="K219" s="75"/>
      <c r="L219" s="75"/>
      <c r="M219" s="75"/>
      <c r="N219" s="75"/>
      <c r="O219" s="75"/>
      <c r="P219" s="75"/>
      <c r="Q219" s="75"/>
      <c r="R219" s="75"/>
      <c r="S219" s="75"/>
      <c r="T219" s="75"/>
      <c r="U219" s="75"/>
      <c r="V219" s="75"/>
      <c r="W219" s="75"/>
      <c r="X219" s="75"/>
      <c r="Y219" s="75"/>
      <c r="Z219" s="75"/>
      <c r="AA219" s="75"/>
      <c r="AB219" s="75"/>
      <c r="AC219" s="75"/>
      <c r="AD219" s="75"/>
      <c r="AE219" s="75"/>
    </row>
    <row r="220" spans="1:31">
      <c r="A220" s="75"/>
      <c r="B220" s="75"/>
      <c r="C220" s="75"/>
      <c r="D220" s="75"/>
      <c r="E220" s="75"/>
      <c r="F220" s="75"/>
      <c r="G220" s="75"/>
      <c r="H220" s="75"/>
      <c r="I220" s="75"/>
      <c r="J220" s="75"/>
      <c r="K220" s="75"/>
      <c r="L220" s="75"/>
      <c r="M220" s="75"/>
      <c r="N220" s="75"/>
      <c r="O220" s="75"/>
      <c r="P220" s="75"/>
      <c r="Q220" s="75"/>
      <c r="R220" s="75"/>
      <c r="S220" s="75"/>
      <c r="T220" s="75"/>
      <c r="U220" s="75"/>
      <c r="V220" s="75"/>
      <c r="W220" s="75"/>
      <c r="X220" s="75"/>
      <c r="Y220" s="75"/>
      <c r="Z220" s="75"/>
      <c r="AA220" s="75"/>
      <c r="AB220" s="75"/>
      <c r="AC220" s="75"/>
      <c r="AD220" s="75"/>
      <c r="AE220" s="75"/>
    </row>
    <row r="221" spans="1:31">
      <c r="A221" s="75"/>
      <c r="B221" s="75"/>
      <c r="C221" s="75"/>
      <c r="D221" s="75"/>
      <c r="E221" s="75"/>
      <c r="F221" s="75"/>
      <c r="G221" s="75"/>
      <c r="H221" s="75"/>
      <c r="I221" s="75"/>
      <c r="J221" s="75"/>
      <c r="K221" s="75"/>
      <c r="L221" s="75"/>
      <c r="M221" s="75"/>
      <c r="N221" s="75"/>
      <c r="O221" s="75"/>
      <c r="P221" s="75"/>
      <c r="Q221" s="75"/>
      <c r="R221" s="75"/>
      <c r="S221" s="75"/>
      <c r="T221" s="75"/>
      <c r="U221" s="75"/>
      <c r="V221" s="75"/>
      <c r="W221" s="75"/>
      <c r="X221" s="75"/>
      <c r="Y221" s="75"/>
      <c r="Z221" s="75"/>
      <c r="AA221" s="75"/>
      <c r="AB221" s="75"/>
      <c r="AC221" s="75"/>
      <c r="AD221" s="75"/>
      <c r="AE221" s="75"/>
    </row>
    <row r="222" spans="1:31">
      <c r="A222" s="75"/>
      <c r="B222" s="75"/>
      <c r="C222" s="75"/>
      <c r="D222" s="75"/>
      <c r="E222" s="75"/>
      <c r="F222" s="75"/>
      <c r="G222" s="75"/>
      <c r="H222" s="75"/>
      <c r="I222" s="75"/>
      <c r="J222" s="75"/>
      <c r="K222" s="75"/>
      <c r="L222" s="75"/>
      <c r="M222" s="75"/>
      <c r="N222" s="75"/>
      <c r="O222" s="75"/>
      <c r="P222" s="75"/>
      <c r="Q222" s="75"/>
      <c r="R222" s="75"/>
      <c r="S222" s="75"/>
      <c r="T222" s="75"/>
      <c r="U222" s="75"/>
      <c r="V222" s="75"/>
      <c r="W222" s="75"/>
      <c r="X222" s="75"/>
      <c r="Y222" s="75"/>
      <c r="Z222" s="75"/>
      <c r="AA222" s="75"/>
      <c r="AB222" s="75"/>
      <c r="AC222" s="75"/>
      <c r="AD222" s="75"/>
      <c r="AE222" s="75"/>
    </row>
    <row r="223" spans="1:31">
      <c r="A223" s="75"/>
      <c r="B223" s="75"/>
      <c r="C223" s="75"/>
      <c r="D223" s="75"/>
      <c r="E223" s="75"/>
      <c r="F223" s="75"/>
      <c r="G223" s="75"/>
      <c r="H223" s="75"/>
      <c r="I223" s="75"/>
      <c r="J223" s="75"/>
      <c r="K223" s="75"/>
      <c r="L223" s="75"/>
      <c r="M223" s="75"/>
      <c r="N223" s="75"/>
      <c r="O223" s="75"/>
      <c r="P223" s="75"/>
      <c r="Q223" s="75"/>
      <c r="R223" s="75"/>
      <c r="S223" s="75"/>
      <c r="T223" s="75"/>
      <c r="U223" s="75"/>
      <c r="V223" s="75"/>
      <c r="W223" s="75"/>
      <c r="X223" s="75"/>
      <c r="Y223" s="75"/>
      <c r="Z223" s="75"/>
      <c r="AA223" s="75"/>
      <c r="AB223" s="75"/>
      <c r="AC223" s="75"/>
      <c r="AD223" s="75"/>
      <c r="AE223" s="75"/>
    </row>
    <row r="224" spans="1:31">
      <c r="A224" s="75"/>
      <c r="B224" s="75"/>
      <c r="C224" s="75"/>
      <c r="D224" s="75"/>
      <c r="E224" s="75"/>
      <c r="F224" s="75"/>
      <c r="G224" s="75"/>
      <c r="H224" s="75"/>
      <c r="I224" s="75"/>
      <c r="J224" s="75"/>
      <c r="K224" s="75"/>
      <c r="L224" s="75"/>
      <c r="M224" s="75"/>
      <c r="N224" s="75"/>
      <c r="O224" s="75"/>
      <c r="P224" s="75"/>
      <c r="Q224" s="75"/>
      <c r="R224" s="75"/>
      <c r="S224" s="75"/>
      <c r="T224" s="75"/>
      <c r="U224" s="75"/>
      <c r="V224" s="75"/>
      <c r="W224" s="75"/>
      <c r="X224" s="75"/>
      <c r="Y224" s="75"/>
      <c r="Z224" s="75"/>
      <c r="AA224" s="75"/>
      <c r="AB224" s="75"/>
      <c r="AC224" s="75"/>
      <c r="AD224" s="75"/>
      <c r="AE224" s="75"/>
    </row>
    <row r="225" spans="1:31">
      <c r="A225" s="75"/>
      <c r="B225" s="75"/>
      <c r="C225" s="75"/>
      <c r="D225" s="75"/>
      <c r="E225" s="75"/>
      <c r="F225" s="75"/>
      <c r="G225" s="75"/>
      <c r="H225" s="75"/>
      <c r="I225" s="75"/>
      <c r="J225" s="75"/>
      <c r="K225" s="75"/>
      <c r="L225" s="75"/>
      <c r="M225" s="75"/>
      <c r="N225" s="75"/>
      <c r="O225" s="75"/>
      <c r="P225" s="75"/>
      <c r="Q225" s="75"/>
      <c r="R225" s="75"/>
      <c r="S225" s="75"/>
      <c r="T225" s="75"/>
      <c r="U225" s="75"/>
      <c r="V225" s="75"/>
      <c r="W225" s="75"/>
      <c r="X225" s="75"/>
      <c r="Y225" s="75"/>
      <c r="Z225" s="75"/>
      <c r="AA225" s="75"/>
      <c r="AB225" s="75"/>
      <c r="AC225" s="75"/>
      <c r="AD225" s="75"/>
      <c r="AE225" s="75"/>
    </row>
    <row r="226" spans="1:31">
      <c r="A226" s="75"/>
      <c r="B226" s="75"/>
      <c r="C226" s="75"/>
      <c r="D226" s="75"/>
      <c r="E226" s="75"/>
      <c r="F226" s="75"/>
      <c r="G226" s="75"/>
      <c r="H226" s="75"/>
      <c r="I226" s="75"/>
      <c r="J226" s="75"/>
      <c r="K226" s="75"/>
      <c r="L226" s="75"/>
      <c r="M226" s="75"/>
      <c r="N226" s="75"/>
      <c r="O226" s="75"/>
      <c r="P226" s="75"/>
      <c r="Q226" s="75"/>
      <c r="R226" s="75"/>
      <c r="S226" s="75"/>
      <c r="T226" s="75"/>
      <c r="U226" s="75"/>
      <c r="V226" s="75"/>
      <c r="W226" s="75"/>
      <c r="X226" s="75"/>
      <c r="Y226" s="75"/>
      <c r="Z226" s="75"/>
      <c r="AA226" s="75"/>
      <c r="AB226" s="75"/>
      <c r="AC226" s="75"/>
      <c r="AD226" s="75"/>
      <c r="AE226" s="75"/>
    </row>
    <row r="227" spans="1:31">
      <c r="A227" s="75"/>
      <c r="B227" s="75"/>
      <c r="C227" s="75"/>
      <c r="D227" s="75"/>
      <c r="E227" s="75"/>
      <c r="F227" s="75"/>
      <c r="G227" s="75"/>
      <c r="H227" s="75"/>
      <c r="I227" s="75"/>
      <c r="J227" s="75"/>
      <c r="K227" s="75"/>
      <c r="L227" s="75"/>
      <c r="M227" s="75"/>
      <c r="N227" s="75"/>
      <c r="O227" s="75"/>
      <c r="P227" s="75"/>
      <c r="Q227" s="75"/>
      <c r="R227" s="75"/>
      <c r="S227" s="75"/>
      <c r="T227" s="75"/>
      <c r="U227" s="75"/>
      <c r="V227" s="75"/>
      <c r="W227" s="75"/>
      <c r="X227" s="75"/>
      <c r="Y227" s="75"/>
      <c r="Z227" s="75"/>
      <c r="AA227" s="75"/>
      <c r="AB227" s="75"/>
      <c r="AC227" s="75"/>
      <c r="AD227" s="75"/>
      <c r="AE227" s="75"/>
    </row>
    <row r="228" spans="1:31">
      <c r="A228" s="75"/>
      <c r="B228" s="75"/>
      <c r="C228" s="75"/>
      <c r="D228" s="75"/>
      <c r="E228" s="75"/>
      <c r="F228" s="75"/>
      <c r="G228" s="75"/>
      <c r="H228" s="75"/>
      <c r="I228" s="75"/>
      <c r="J228" s="75"/>
      <c r="K228" s="75"/>
      <c r="L228" s="75"/>
      <c r="M228" s="75"/>
      <c r="N228" s="75"/>
      <c r="O228" s="75"/>
      <c r="P228" s="75"/>
      <c r="Q228" s="75"/>
      <c r="R228" s="75"/>
      <c r="S228" s="75"/>
      <c r="T228" s="75"/>
      <c r="U228" s="75"/>
      <c r="V228" s="75"/>
      <c r="W228" s="75"/>
      <c r="X228" s="75"/>
      <c r="Y228" s="75"/>
      <c r="Z228" s="75"/>
      <c r="AA228" s="75"/>
      <c r="AB228" s="75"/>
      <c r="AC228" s="75"/>
      <c r="AD228" s="75"/>
      <c r="AE228" s="75"/>
    </row>
    <row r="229" spans="1:31">
      <c r="A229" s="75"/>
      <c r="B229" s="75"/>
      <c r="C229" s="75"/>
      <c r="D229" s="75"/>
      <c r="E229" s="75"/>
      <c r="F229" s="75"/>
      <c r="G229" s="75"/>
      <c r="H229" s="75"/>
      <c r="I229" s="75"/>
      <c r="J229" s="75"/>
      <c r="K229" s="75"/>
      <c r="L229" s="75"/>
      <c r="M229" s="75"/>
      <c r="N229" s="75"/>
      <c r="O229" s="75"/>
      <c r="P229" s="75"/>
      <c r="Q229" s="75"/>
      <c r="R229" s="75"/>
      <c r="S229" s="75"/>
      <c r="T229" s="75"/>
      <c r="U229" s="75"/>
      <c r="V229" s="75"/>
      <c r="W229" s="75"/>
      <c r="X229" s="75"/>
      <c r="Y229" s="75"/>
      <c r="Z229" s="75"/>
      <c r="AA229" s="75"/>
      <c r="AB229" s="75"/>
      <c r="AC229" s="75"/>
      <c r="AD229" s="75"/>
      <c r="AE229" s="75"/>
    </row>
    <row r="230" spans="1:31">
      <c r="A230" s="75"/>
      <c r="B230" s="75"/>
      <c r="C230" s="75"/>
      <c r="D230" s="75"/>
      <c r="E230" s="75"/>
      <c r="F230" s="75"/>
      <c r="G230" s="75"/>
      <c r="H230" s="75"/>
      <c r="I230" s="75"/>
      <c r="J230" s="75"/>
      <c r="K230" s="75"/>
      <c r="L230" s="75"/>
      <c r="M230" s="75"/>
      <c r="N230" s="75"/>
      <c r="O230" s="75"/>
      <c r="P230" s="75"/>
      <c r="Q230" s="75"/>
      <c r="R230" s="75"/>
      <c r="S230" s="75"/>
      <c r="T230" s="75"/>
      <c r="U230" s="75"/>
      <c r="V230" s="75"/>
      <c r="W230" s="75"/>
      <c r="X230" s="75"/>
      <c r="Y230" s="75"/>
      <c r="Z230" s="75"/>
      <c r="AA230" s="75"/>
      <c r="AB230" s="75"/>
      <c r="AC230" s="75"/>
      <c r="AD230" s="75"/>
      <c r="AE230" s="75"/>
    </row>
    <row r="231" spans="1:31">
      <c r="A231" s="75"/>
      <c r="B231" s="75"/>
      <c r="C231" s="75"/>
      <c r="D231" s="75"/>
      <c r="E231" s="75"/>
      <c r="F231" s="75"/>
      <c r="G231" s="75"/>
      <c r="H231" s="75"/>
      <c r="I231" s="75"/>
      <c r="J231" s="75"/>
      <c r="K231" s="75"/>
      <c r="L231" s="75"/>
      <c r="M231" s="75"/>
      <c r="N231" s="75"/>
      <c r="O231" s="75"/>
      <c r="P231" s="75"/>
      <c r="Q231" s="75"/>
      <c r="R231" s="75"/>
      <c r="S231" s="75"/>
      <c r="T231" s="75"/>
      <c r="U231" s="75"/>
      <c r="V231" s="75"/>
      <c r="W231" s="75"/>
      <c r="X231" s="75"/>
      <c r="Y231" s="75"/>
      <c r="Z231" s="75"/>
      <c r="AA231" s="75"/>
      <c r="AB231" s="75"/>
      <c r="AC231" s="75"/>
      <c r="AD231" s="75"/>
      <c r="AE231" s="75"/>
    </row>
    <row r="232" spans="1:31">
      <c r="A232" s="75"/>
      <c r="B232" s="75"/>
      <c r="C232" s="75"/>
      <c r="D232" s="75"/>
      <c r="E232" s="75"/>
      <c r="F232" s="75"/>
      <c r="G232" s="75"/>
      <c r="H232" s="75"/>
      <c r="I232" s="75"/>
      <c r="J232" s="75"/>
      <c r="K232" s="75"/>
      <c r="L232" s="75"/>
      <c r="M232" s="75"/>
      <c r="N232" s="75"/>
      <c r="O232" s="75"/>
      <c r="P232" s="75"/>
      <c r="Q232" s="75"/>
      <c r="R232" s="75"/>
      <c r="S232" s="75"/>
      <c r="T232" s="75"/>
      <c r="U232" s="75"/>
      <c r="V232" s="75"/>
      <c r="W232" s="75"/>
      <c r="X232" s="75"/>
      <c r="Y232" s="75"/>
      <c r="Z232" s="75"/>
      <c r="AA232" s="75"/>
      <c r="AB232" s="75"/>
      <c r="AC232" s="75"/>
      <c r="AD232" s="75"/>
      <c r="AE232" s="75"/>
    </row>
    <row r="233" spans="1:31">
      <c r="A233" s="75"/>
      <c r="B233" s="75"/>
      <c r="C233" s="75"/>
      <c r="D233" s="75"/>
      <c r="E233" s="75"/>
      <c r="F233" s="75"/>
      <c r="G233" s="75"/>
      <c r="H233" s="75"/>
      <c r="I233" s="75"/>
      <c r="J233" s="75"/>
      <c r="K233" s="75"/>
      <c r="L233" s="75"/>
      <c r="M233" s="75"/>
      <c r="N233" s="75"/>
      <c r="O233" s="75"/>
      <c r="P233" s="75"/>
      <c r="Q233" s="75"/>
      <c r="R233" s="75"/>
      <c r="S233" s="75"/>
      <c r="T233" s="75"/>
      <c r="U233" s="75"/>
      <c r="V233" s="75"/>
      <c r="W233" s="75"/>
      <c r="X233" s="75"/>
      <c r="Y233" s="75"/>
      <c r="Z233" s="75"/>
      <c r="AA233" s="75"/>
      <c r="AB233" s="75"/>
      <c r="AC233" s="75"/>
      <c r="AD233" s="75"/>
      <c r="AE233" s="75"/>
    </row>
    <row r="234" spans="1:31">
      <c r="A234" s="75"/>
      <c r="B234" s="75"/>
      <c r="C234" s="75"/>
      <c r="D234" s="75"/>
      <c r="E234" s="75"/>
      <c r="F234" s="75"/>
      <c r="G234" s="75"/>
      <c r="H234" s="75"/>
      <c r="I234" s="75"/>
      <c r="J234" s="75"/>
      <c r="K234" s="75"/>
      <c r="L234" s="75"/>
      <c r="M234" s="75"/>
      <c r="N234" s="75"/>
      <c r="O234" s="75"/>
      <c r="P234" s="75"/>
      <c r="Q234" s="75"/>
      <c r="R234" s="75"/>
      <c r="S234" s="75"/>
      <c r="T234" s="75"/>
      <c r="U234" s="75"/>
      <c r="V234" s="75"/>
      <c r="W234" s="75"/>
      <c r="X234" s="75"/>
      <c r="Y234" s="75"/>
      <c r="Z234" s="75"/>
      <c r="AA234" s="75"/>
      <c r="AB234" s="75"/>
      <c r="AC234" s="75"/>
      <c r="AD234" s="75"/>
      <c r="AE234" s="75"/>
    </row>
    <row r="235" spans="1:31">
      <c r="A235" s="75"/>
      <c r="B235" s="75"/>
      <c r="C235" s="75"/>
      <c r="D235" s="75"/>
      <c r="E235" s="75"/>
      <c r="F235" s="75"/>
      <c r="G235" s="75"/>
      <c r="H235" s="75"/>
      <c r="I235" s="75"/>
      <c r="J235" s="75"/>
      <c r="K235" s="75"/>
      <c r="L235" s="75"/>
      <c r="M235" s="75"/>
      <c r="N235" s="75"/>
      <c r="O235" s="75"/>
      <c r="P235" s="75"/>
      <c r="Q235" s="75"/>
      <c r="R235" s="75"/>
      <c r="S235" s="75"/>
      <c r="T235" s="75"/>
      <c r="U235" s="75"/>
      <c r="V235" s="75"/>
      <c r="W235" s="75"/>
      <c r="X235" s="75"/>
      <c r="Y235" s="75"/>
      <c r="Z235" s="75"/>
      <c r="AA235" s="75"/>
      <c r="AB235" s="75"/>
      <c r="AC235" s="75"/>
      <c r="AD235" s="75"/>
      <c r="AE235" s="75"/>
    </row>
    <row r="236" spans="1:31">
      <c r="A236" s="75"/>
      <c r="B236" s="75"/>
      <c r="C236" s="75"/>
      <c r="D236" s="75"/>
      <c r="E236" s="75"/>
      <c r="F236" s="75"/>
      <c r="G236" s="75"/>
      <c r="H236" s="75"/>
      <c r="I236" s="75"/>
      <c r="J236" s="75"/>
      <c r="K236" s="75"/>
      <c r="L236" s="75"/>
      <c r="M236" s="75"/>
      <c r="N236" s="75"/>
      <c r="O236" s="75"/>
      <c r="P236" s="75"/>
      <c r="Q236" s="75"/>
      <c r="R236" s="75"/>
      <c r="S236" s="75"/>
      <c r="T236" s="75"/>
      <c r="U236" s="75"/>
      <c r="V236" s="75"/>
      <c r="W236" s="75"/>
      <c r="X236" s="75"/>
      <c r="Y236" s="75"/>
      <c r="Z236" s="75"/>
      <c r="AA236" s="75"/>
      <c r="AB236" s="75"/>
      <c r="AC236" s="75"/>
      <c r="AD236" s="75"/>
      <c r="AE236" s="75"/>
    </row>
    <row r="237" spans="1:31">
      <c r="A237" s="75"/>
      <c r="B237" s="75"/>
      <c r="C237" s="75"/>
      <c r="D237" s="75"/>
      <c r="E237" s="75"/>
      <c r="F237" s="75"/>
      <c r="G237" s="75"/>
      <c r="H237" s="75"/>
      <c r="I237" s="75"/>
      <c r="J237" s="75"/>
      <c r="K237" s="75"/>
      <c r="L237" s="75"/>
      <c r="M237" s="75"/>
      <c r="N237" s="75"/>
      <c r="O237" s="75"/>
      <c r="P237" s="75"/>
      <c r="Q237" s="75"/>
      <c r="R237" s="75"/>
      <c r="S237" s="75"/>
      <c r="T237" s="75"/>
      <c r="U237" s="75"/>
      <c r="V237" s="75"/>
      <c r="W237" s="75"/>
      <c r="X237" s="75"/>
      <c r="Y237" s="75"/>
      <c r="Z237" s="75"/>
      <c r="AA237" s="75"/>
      <c r="AB237" s="75"/>
      <c r="AC237" s="75"/>
      <c r="AD237" s="75"/>
      <c r="AE237" s="75"/>
    </row>
    <row r="238" spans="1:31">
      <c r="A238" s="75"/>
      <c r="B238" s="75"/>
      <c r="C238" s="75"/>
      <c r="D238" s="75"/>
      <c r="E238" s="75"/>
      <c r="F238" s="75"/>
      <c r="G238" s="75"/>
      <c r="H238" s="75"/>
      <c r="I238" s="75"/>
      <c r="J238" s="75"/>
      <c r="K238" s="75"/>
      <c r="L238" s="75"/>
      <c r="M238" s="75"/>
      <c r="N238" s="75"/>
      <c r="O238" s="75"/>
      <c r="P238" s="75"/>
      <c r="Q238" s="75"/>
      <c r="R238" s="75"/>
      <c r="S238" s="75"/>
      <c r="T238" s="75"/>
      <c r="U238" s="75"/>
      <c r="V238" s="75"/>
      <c r="W238" s="75"/>
      <c r="X238" s="75"/>
      <c r="Y238" s="75"/>
      <c r="Z238" s="75"/>
      <c r="AA238" s="75"/>
      <c r="AB238" s="75"/>
      <c r="AC238" s="75"/>
      <c r="AD238" s="75"/>
      <c r="AE238" s="75"/>
    </row>
    <row r="239" spans="1:31">
      <c r="A239" s="75"/>
      <c r="B239" s="75"/>
      <c r="C239" s="75"/>
      <c r="D239" s="75"/>
      <c r="E239" s="75"/>
      <c r="F239" s="75"/>
      <c r="G239" s="75"/>
      <c r="H239" s="75"/>
      <c r="I239" s="75"/>
      <c r="J239" s="75"/>
      <c r="K239" s="75"/>
      <c r="L239" s="75"/>
      <c r="M239" s="75"/>
      <c r="N239" s="75"/>
      <c r="O239" s="75"/>
      <c r="P239" s="75"/>
      <c r="Q239" s="75"/>
      <c r="R239" s="75"/>
      <c r="S239" s="75"/>
      <c r="T239" s="75"/>
      <c r="U239" s="75"/>
      <c r="V239" s="75"/>
      <c r="W239" s="75"/>
      <c r="X239" s="75"/>
      <c r="Y239" s="75"/>
      <c r="Z239" s="75"/>
      <c r="AA239" s="75"/>
      <c r="AB239" s="75"/>
      <c r="AC239" s="75"/>
      <c r="AD239" s="75"/>
      <c r="AE239" s="75"/>
    </row>
    <row r="240" spans="1:31">
      <c r="A240" s="75"/>
      <c r="B240" s="75"/>
      <c r="C240" s="75"/>
      <c r="D240" s="75"/>
      <c r="E240" s="75"/>
      <c r="F240" s="75"/>
      <c r="G240" s="75"/>
      <c r="H240" s="75"/>
      <c r="I240" s="75"/>
      <c r="J240" s="75"/>
      <c r="K240" s="75"/>
      <c r="L240" s="75"/>
      <c r="M240" s="75"/>
      <c r="N240" s="75"/>
      <c r="O240" s="75"/>
      <c r="P240" s="75"/>
      <c r="Q240" s="75"/>
      <c r="R240" s="75"/>
      <c r="S240" s="75"/>
      <c r="T240" s="75"/>
      <c r="U240" s="75"/>
      <c r="V240" s="75"/>
      <c r="W240" s="75"/>
      <c r="X240" s="75"/>
      <c r="Y240" s="75"/>
      <c r="Z240" s="75"/>
      <c r="AA240" s="75"/>
      <c r="AB240" s="75"/>
      <c r="AC240" s="75"/>
      <c r="AD240" s="75"/>
      <c r="AE240" s="75"/>
    </row>
    <row r="241" spans="1:31">
      <c r="A241" s="75"/>
      <c r="B241" s="75"/>
      <c r="C241" s="75"/>
      <c r="D241" s="75"/>
      <c r="E241" s="75"/>
      <c r="F241" s="75"/>
      <c r="G241" s="75"/>
      <c r="H241" s="75"/>
      <c r="I241" s="75"/>
      <c r="J241" s="75"/>
      <c r="K241" s="75"/>
      <c r="L241" s="75"/>
      <c r="M241" s="75"/>
      <c r="N241" s="75"/>
      <c r="O241" s="75"/>
      <c r="P241" s="75"/>
      <c r="Q241" s="75"/>
      <c r="R241" s="75"/>
      <c r="S241" s="75"/>
      <c r="T241" s="75"/>
      <c r="U241" s="75"/>
      <c r="V241" s="75"/>
      <c r="W241" s="75"/>
      <c r="X241" s="75"/>
      <c r="Y241" s="75"/>
      <c r="Z241" s="75"/>
      <c r="AA241" s="75"/>
      <c r="AB241" s="75"/>
      <c r="AC241" s="75"/>
      <c r="AD241" s="75"/>
      <c r="AE241" s="75"/>
    </row>
    <row r="242" spans="1:31">
      <c r="A242" s="75"/>
      <c r="B242" s="75"/>
      <c r="C242" s="75"/>
      <c r="D242" s="75"/>
      <c r="E242" s="75"/>
      <c r="F242" s="75"/>
      <c r="G242" s="75"/>
      <c r="H242" s="75"/>
      <c r="I242" s="75"/>
      <c r="J242" s="75"/>
      <c r="K242" s="75"/>
      <c r="L242" s="75"/>
      <c r="M242" s="75"/>
      <c r="N242" s="75"/>
      <c r="O242" s="75"/>
      <c r="P242" s="75"/>
      <c r="Q242" s="75"/>
      <c r="R242" s="75"/>
      <c r="S242" s="75"/>
      <c r="T242" s="75"/>
      <c r="U242" s="75"/>
      <c r="V242" s="75"/>
      <c r="W242" s="75"/>
      <c r="X242" s="75"/>
      <c r="Y242" s="75"/>
      <c r="Z242" s="75"/>
      <c r="AA242" s="75"/>
      <c r="AB242" s="75"/>
      <c r="AC242" s="75"/>
      <c r="AD242" s="75"/>
      <c r="AE242" s="75"/>
    </row>
    <row r="243" spans="1:31">
      <c r="A243" s="75"/>
      <c r="B243" s="75"/>
      <c r="C243" s="75"/>
      <c r="D243" s="75"/>
      <c r="E243" s="75"/>
      <c r="F243" s="75"/>
      <c r="G243" s="75"/>
      <c r="H243" s="75"/>
      <c r="I243" s="75"/>
      <c r="J243" s="75"/>
      <c r="K243" s="75"/>
      <c r="L243" s="75"/>
      <c r="M243" s="75"/>
      <c r="N243" s="75"/>
      <c r="O243" s="75"/>
      <c r="P243" s="75"/>
      <c r="Q243" s="75"/>
      <c r="R243" s="75"/>
      <c r="S243" s="75"/>
      <c r="T243" s="75"/>
      <c r="U243" s="75"/>
      <c r="V243" s="75"/>
      <c r="W243" s="75"/>
      <c r="X243" s="75"/>
      <c r="Y243" s="75"/>
      <c r="Z243" s="75"/>
      <c r="AA243" s="75"/>
      <c r="AB243" s="75"/>
      <c r="AC243" s="75"/>
      <c r="AD243" s="75"/>
      <c r="AE243" s="75"/>
    </row>
    <row r="244" spans="1:31">
      <c r="A244" s="75"/>
      <c r="B244" s="75"/>
      <c r="C244" s="75"/>
      <c r="D244" s="75"/>
      <c r="E244" s="75"/>
      <c r="F244" s="75"/>
      <c r="G244" s="75"/>
      <c r="H244" s="75"/>
      <c r="I244" s="75"/>
      <c r="J244" s="75"/>
      <c r="K244" s="75"/>
      <c r="L244" s="75"/>
      <c r="M244" s="75"/>
      <c r="N244" s="75"/>
      <c r="O244" s="75"/>
      <c r="P244" s="75"/>
      <c r="Q244" s="75"/>
      <c r="R244" s="75"/>
      <c r="S244" s="75"/>
      <c r="T244" s="75"/>
      <c r="U244" s="75"/>
      <c r="V244" s="75"/>
      <c r="W244" s="75"/>
      <c r="X244" s="75"/>
      <c r="Y244" s="75"/>
      <c r="Z244" s="75"/>
      <c r="AA244" s="75"/>
      <c r="AB244" s="75"/>
      <c r="AC244" s="75"/>
      <c r="AD244" s="75"/>
      <c r="AE244" s="75"/>
    </row>
    <row r="245" spans="1:31">
      <c r="A245" s="75"/>
      <c r="B245" s="75"/>
      <c r="C245" s="75"/>
      <c r="D245" s="75"/>
      <c r="E245" s="75"/>
      <c r="F245" s="75"/>
      <c r="G245" s="75"/>
      <c r="H245" s="75"/>
      <c r="I245" s="75"/>
      <c r="J245" s="75"/>
      <c r="K245" s="75"/>
      <c r="L245" s="75"/>
      <c r="M245" s="75"/>
      <c r="N245" s="75"/>
      <c r="O245" s="75"/>
      <c r="P245" s="75"/>
      <c r="Q245" s="75"/>
      <c r="R245" s="75"/>
      <c r="S245" s="75"/>
      <c r="T245" s="75"/>
      <c r="U245" s="75"/>
      <c r="V245" s="75"/>
      <c r="W245" s="75"/>
      <c r="X245" s="75"/>
      <c r="Y245" s="75"/>
      <c r="Z245" s="75"/>
      <c r="AA245" s="75"/>
      <c r="AB245" s="75"/>
      <c r="AC245" s="75"/>
      <c r="AD245" s="75"/>
      <c r="AE245" s="75"/>
    </row>
    <row r="246" spans="1:31">
      <c r="A246" s="75"/>
      <c r="B246" s="75"/>
      <c r="C246" s="75"/>
      <c r="D246" s="75"/>
      <c r="E246" s="75"/>
      <c r="F246" s="75"/>
      <c r="G246" s="75"/>
      <c r="H246" s="75"/>
      <c r="I246" s="75"/>
      <c r="J246" s="75"/>
      <c r="K246" s="75"/>
      <c r="L246" s="75"/>
      <c r="M246" s="75"/>
      <c r="N246" s="75"/>
      <c r="O246" s="75"/>
      <c r="P246" s="75"/>
      <c r="Q246" s="75"/>
      <c r="R246" s="75"/>
      <c r="S246" s="75"/>
      <c r="T246" s="75"/>
      <c r="U246" s="75"/>
      <c r="V246" s="75"/>
      <c r="W246" s="75"/>
      <c r="X246" s="75"/>
      <c r="Y246" s="75"/>
      <c r="Z246" s="75"/>
      <c r="AA246" s="75"/>
      <c r="AB246" s="75"/>
      <c r="AC246" s="75"/>
      <c r="AD246" s="75"/>
      <c r="AE246" s="75"/>
    </row>
    <row r="247" spans="1:31">
      <c r="A247" s="75"/>
      <c r="B247" s="75"/>
      <c r="C247" s="75"/>
      <c r="D247" s="75"/>
      <c r="E247" s="75"/>
      <c r="F247" s="75"/>
      <c r="G247" s="75"/>
      <c r="H247" s="75"/>
      <c r="I247" s="75"/>
      <c r="J247" s="75"/>
      <c r="K247" s="75"/>
      <c r="L247" s="75"/>
      <c r="M247" s="75"/>
      <c r="N247" s="75"/>
      <c r="O247" s="75"/>
      <c r="P247" s="75"/>
      <c r="Q247" s="75"/>
      <c r="R247" s="75"/>
      <c r="S247" s="75"/>
      <c r="T247" s="75"/>
      <c r="U247" s="75"/>
      <c r="V247" s="75"/>
      <c r="W247" s="75"/>
      <c r="X247" s="75"/>
      <c r="Y247" s="75"/>
      <c r="Z247" s="75"/>
      <c r="AA247" s="75"/>
      <c r="AB247" s="75"/>
      <c r="AC247" s="75"/>
      <c r="AD247" s="75"/>
      <c r="AE247" s="75"/>
    </row>
    <row r="248" spans="1:31">
      <c r="A248" s="75"/>
      <c r="B248" s="75"/>
      <c r="C248" s="75"/>
      <c r="D248" s="75"/>
      <c r="E248" s="75"/>
      <c r="F248" s="75"/>
      <c r="G248" s="75"/>
      <c r="H248" s="75"/>
      <c r="I248" s="75"/>
      <c r="J248" s="75"/>
      <c r="K248" s="75"/>
      <c r="L248" s="75"/>
      <c r="M248" s="75"/>
      <c r="N248" s="75"/>
      <c r="O248" s="75"/>
      <c r="P248" s="75"/>
      <c r="Q248" s="75"/>
      <c r="R248" s="75"/>
      <c r="S248" s="75"/>
      <c r="T248" s="75"/>
      <c r="U248" s="75"/>
      <c r="V248" s="75"/>
      <c r="W248" s="75"/>
      <c r="X248" s="75"/>
      <c r="Y248" s="75"/>
      <c r="Z248" s="75"/>
      <c r="AA248" s="75"/>
      <c r="AB248" s="75"/>
      <c r="AC248" s="75"/>
      <c r="AD248" s="75"/>
      <c r="AE248" s="75"/>
    </row>
    <row r="249" spans="1:31">
      <c r="A249" s="75"/>
      <c r="B249" s="75"/>
      <c r="C249" s="75"/>
      <c r="D249" s="75"/>
      <c r="E249" s="75"/>
      <c r="F249" s="75"/>
      <c r="G249" s="75"/>
      <c r="H249" s="75"/>
      <c r="I249" s="75"/>
      <c r="J249" s="75"/>
      <c r="K249" s="75"/>
      <c r="L249" s="75"/>
      <c r="M249" s="75"/>
      <c r="N249" s="75"/>
      <c r="O249" s="75"/>
      <c r="P249" s="75"/>
      <c r="Q249" s="75"/>
      <c r="R249" s="75"/>
      <c r="S249" s="75"/>
      <c r="T249" s="75"/>
      <c r="U249" s="75"/>
      <c r="V249" s="75"/>
      <c r="W249" s="75"/>
      <c r="X249" s="75"/>
      <c r="Y249" s="75"/>
      <c r="Z249" s="75"/>
      <c r="AA249" s="75"/>
      <c r="AB249" s="75"/>
      <c r="AC249" s="75"/>
      <c r="AD249" s="75"/>
      <c r="AE249" s="75"/>
    </row>
    <row r="250" spans="1:31">
      <c r="A250" s="75"/>
      <c r="B250" s="75"/>
      <c r="C250" s="75"/>
      <c r="D250" s="75"/>
      <c r="E250" s="75"/>
      <c r="F250" s="75"/>
      <c r="G250" s="75"/>
      <c r="H250" s="75"/>
      <c r="I250" s="75"/>
      <c r="J250" s="75"/>
      <c r="K250" s="75"/>
      <c r="L250" s="75"/>
      <c r="M250" s="75"/>
      <c r="N250" s="75"/>
      <c r="O250" s="75"/>
      <c r="P250" s="75"/>
      <c r="Q250" s="75"/>
      <c r="R250" s="75"/>
      <c r="S250" s="75"/>
      <c r="T250" s="75"/>
      <c r="U250" s="75"/>
      <c r="V250" s="75"/>
      <c r="W250" s="75"/>
      <c r="X250" s="75"/>
      <c r="Y250" s="75"/>
      <c r="Z250" s="75"/>
      <c r="AA250" s="75"/>
      <c r="AB250" s="75"/>
      <c r="AC250" s="75"/>
      <c r="AD250" s="75"/>
      <c r="AE250" s="75"/>
    </row>
    <row r="251" spans="1:31">
      <c r="A251" s="75"/>
      <c r="B251" s="75"/>
      <c r="C251" s="75"/>
      <c r="D251" s="75"/>
      <c r="E251" s="75"/>
      <c r="F251" s="75"/>
      <c r="G251" s="75"/>
      <c r="H251" s="75"/>
      <c r="I251" s="75"/>
      <c r="J251" s="75"/>
      <c r="K251" s="75"/>
      <c r="L251" s="75"/>
      <c r="M251" s="75"/>
      <c r="N251" s="75"/>
      <c r="O251" s="75"/>
      <c r="P251" s="75"/>
      <c r="Q251" s="75"/>
      <c r="R251" s="75"/>
      <c r="S251" s="75"/>
      <c r="T251" s="75"/>
      <c r="U251" s="75"/>
      <c r="V251" s="75"/>
      <c r="W251" s="75"/>
      <c r="X251" s="75"/>
      <c r="Y251" s="75"/>
      <c r="Z251" s="75"/>
      <c r="AA251" s="75"/>
      <c r="AB251" s="75"/>
      <c r="AC251" s="75"/>
      <c r="AD251" s="75"/>
      <c r="AE251" s="75"/>
    </row>
    <row r="252" spans="1:31">
      <c r="A252" s="75"/>
      <c r="B252" s="75"/>
      <c r="C252" s="75"/>
      <c r="D252" s="75"/>
      <c r="E252" s="75"/>
      <c r="F252" s="75"/>
      <c r="G252" s="75"/>
      <c r="H252" s="75"/>
      <c r="I252" s="75"/>
      <c r="J252" s="75"/>
      <c r="K252" s="75"/>
      <c r="L252" s="75"/>
      <c r="M252" s="75"/>
      <c r="N252" s="75"/>
      <c r="O252" s="75"/>
      <c r="P252" s="75"/>
      <c r="Q252" s="75"/>
      <c r="R252" s="75"/>
      <c r="S252" s="75"/>
      <c r="T252" s="75"/>
      <c r="U252" s="75"/>
      <c r="V252" s="75"/>
      <c r="W252" s="75"/>
      <c r="X252" s="75"/>
      <c r="Y252" s="75"/>
      <c r="Z252" s="75"/>
      <c r="AA252" s="75"/>
      <c r="AB252" s="75"/>
      <c r="AC252" s="75"/>
      <c r="AD252" s="75"/>
      <c r="AE252" s="75"/>
    </row>
    <row r="253" spans="1:31">
      <c r="A253" s="75"/>
      <c r="B253" s="75"/>
      <c r="C253" s="75"/>
      <c r="D253" s="75"/>
      <c r="E253" s="75"/>
      <c r="F253" s="75"/>
      <c r="G253" s="75"/>
      <c r="H253" s="75"/>
      <c r="I253" s="75"/>
      <c r="J253" s="75"/>
      <c r="K253" s="75"/>
      <c r="L253" s="75"/>
      <c r="M253" s="75"/>
      <c r="N253" s="75"/>
      <c r="O253" s="75"/>
      <c r="P253" s="75"/>
      <c r="Q253" s="75"/>
      <c r="R253" s="75"/>
      <c r="S253" s="75"/>
      <c r="T253" s="75"/>
      <c r="U253" s="75"/>
      <c r="V253" s="75"/>
      <c r="W253" s="75"/>
      <c r="X253" s="75"/>
      <c r="Y253" s="75"/>
      <c r="Z253" s="75"/>
      <c r="AA253" s="75"/>
      <c r="AB253" s="75"/>
      <c r="AC253" s="75"/>
      <c r="AD253" s="75"/>
      <c r="AE253" s="75"/>
    </row>
    <row r="254" spans="1:31">
      <c r="A254" s="75"/>
      <c r="B254" s="75"/>
      <c r="C254" s="75"/>
      <c r="D254" s="75"/>
      <c r="E254" s="75"/>
      <c r="F254" s="75"/>
      <c r="G254" s="75"/>
      <c r="H254" s="75"/>
      <c r="I254" s="75"/>
      <c r="J254" s="75"/>
      <c r="K254" s="75"/>
      <c r="L254" s="75"/>
      <c r="M254" s="75"/>
      <c r="N254" s="75"/>
      <c r="O254" s="75"/>
      <c r="P254" s="75"/>
      <c r="Q254" s="75"/>
      <c r="R254" s="75"/>
      <c r="S254" s="75"/>
      <c r="T254" s="75"/>
      <c r="U254" s="75"/>
      <c r="V254" s="75"/>
      <c r="W254" s="75"/>
      <c r="X254" s="75"/>
      <c r="Y254" s="75"/>
      <c r="Z254" s="75"/>
      <c r="AA254" s="75"/>
      <c r="AB254" s="75"/>
      <c r="AC254" s="75"/>
      <c r="AD254" s="75"/>
      <c r="AE254" s="75"/>
    </row>
    <row r="255" spans="1:31">
      <c r="A255" s="75"/>
      <c r="B255" s="75"/>
      <c r="C255" s="75"/>
      <c r="D255" s="75"/>
      <c r="E255" s="75"/>
      <c r="F255" s="75"/>
      <c r="G255" s="75"/>
      <c r="H255" s="75"/>
      <c r="I255" s="75"/>
      <c r="J255" s="75"/>
      <c r="K255" s="75"/>
      <c r="L255" s="75"/>
      <c r="M255" s="75"/>
      <c r="N255" s="75"/>
      <c r="O255" s="75"/>
      <c r="P255" s="75"/>
      <c r="Q255" s="75"/>
      <c r="R255" s="75"/>
      <c r="S255" s="75"/>
      <c r="T255" s="75"/>
      <c r="U255" s="75"/>
      <c r="V255" s="75"/>
      <c r="W255" s="75"/>
      <c r="X255" s="75"/>
      <c r="Y255" s="75"/>
      <c r="Z255" s="75"/>
      <c r="AA255" s="75"/>
      <c r="AB255" s="75"/>
      <c r="AC255" s="75"/>
      <c r="AD255" s="75"/>
      <c r="AE255" s="75"/>
    </row>
    <row r="256" spans="1:31">
      <c r="A256" s="75"/>
      <c r="B256" s="75"/>
      <c r="C256" s="75"/>
      <c r="D256" s="75"/>
      <c r="E256" s="75"/>
      <c r="F256" s="75"/>
      <c r="G256" s="75"/>
      <c r="H256" s="75"/>
      <c r="I256" s="75"/>
      <c r="J256" s="75"/>
      <c r="K256" s="75"/>
      <c r="L256" s="75"/>
      <c r="M256" s="75"/>
      <c r="N256" s="75"/>
      <c r="O256" s="75"/>
      <c r="P256" s="75"/>
      <c r="Q256" s="75"/>
      <c r="R256" s="75"/>
      <c r="S256" s="75"/>
      <c r="T256" s="75"/>
      <c r="U256" s="75"/>
      <c r="V256" s="75"/>
      <c r="W256" s="75"/>
      <c r="X256" s="75"/>
      <c r="Y256" s="75"/>
      <c r="Z256" s="75"/>
      <c r="AA256" s="75"/>
      <c r="AB256" s="75"/>
      <c r="AC256" s="75"/>
      <c r="AD256" s="75"/>
      <c r="AE256" s="75"/>
    </row>
    <row r="257" spans="1:31">
      <c r="A257" s="75"/>
      <c r="B257" s="75"/>
      <c r="C257" s="75"/>
      <c r="D257" s="75"/>
      <c r="E257" s="75"/>
      <c r="F257" s="75"/>
      <c r="G257" s="75"/>
      <c r="H257" s="75"/>
      <c r="I257" s="75"/>
      <c r="J257" s="75"/>
      <c r="K257" s="75"/>
      <c r="L257" s="75"/>
      <c r="M257" s="75"/>
      <c r="N257" s="75"/>
      <c r="O257" s="75"/>
      <c r="P257" s="75"/>
      <c r="Q257" s="75"/>
      <c r="R257" s="75"/>
      <c r="S257" s="75"/>
      <c r="T257" s="75"/>
      <c r="U257" s="75"/>
      <c r="V257" s="75"/>
      <c r="W257" s="75"/>
      <c r="X257" s="75"/>
      <c r="Y257" s="75"/>
      <c r="Z257" s="75"/>
      <c r="AA257" s="75"/>
      <c r="AB257" s="75"/>
      <c r="AC257" s="75"/>
      <c r="AD257" s="75"/>
      <c r="AE257" s="75"/>
    </row>
    <row r="258" spans="1:31">
      <c r="A258" s="75"/>
      <c r="B258" s="75"/>
      <c r="C258" s="75"/>
      <c r="D258" s="75"/>
      <c r="E258" s="75"/>
      <c r="F258" s="75"/>
      <c r="G258" s="75"/>
      <c r="H258" s="75"/>
      <c r="I258" s="75"/>
      <c r="J258" s="75"/>
      <c r="K258" s="75"/>
      <c r="L258" s="75"/>
      <c r="M258" s="75"/>
      <c r="N258" s="75"/>
      <c r="O258" s="75"/>
      <c r="P258" s="75"/>
      <c r="Q258" s="75"/>
      <c r="R258" s="75"/>
      <c r="S258" s="75"/>
      <c r="T258" s="75"/>
      <c r="U258" s="75"/>
      <c r="V258" s="75"/>
      <c r="W258" s="75"/>
      <c r="X258" s="75"/>
      <c r="Y258" s="75"/>
      <c r="Z258" s="75"/>
      <c r="AA258" s="75"/>
      <c r="AB258" s="75"/>
      <c r="AC258" s="75"/>
      <c r="AD258" s="75"/>
      <c r="AE258" s="75"/>
    </row>
    <row r="259" spans="1:31">
      <c r="A259" s="75"/>
      <c r="B259" s="75"/>
      <c r="C259" s="75"/>
      <c r="D259" s="75"/>
      <c r="E259" s="75"/>
      <c r="F259" s="75"/>
      <c r="G259" s="75"/>
      <c r="H259" s="75"/>
      <c r="I259" s="75"/>
      <c r="J259" s="75"/>
      <c r="K259" s="75"/>
      <c r="L259" s="75"/>
      <c r="M259" s="75"/>
      <c r="N259" s="75"/>
      <c r="O259" s="75"/>
      <c r="P259" s="75"/>
      <c r="Q259" s="75"/>
      <c r="R259" s="75"/>
      <c r="S259" s="75"/>
      <c r="T259" s="75"/>
      <c r="U259" s="75"/>
      <c r="V259" s="75"/>
      <c r="W259" s="75"/>
      <c r="X259" s="75"/>
      <c r="Y259" s="75"/>
      <c r="Z259" s="75"/>
      <c r="AA259" s="75"/>
      <c r="AB259" s="75"/>
      <c r="AC259" s="75"/>
      <c r="AD259" s="75"/>
      <c r="AE259" s="75"/>
    </row>
    <row r="260" spans="1:31">
      <c r="A260" s="75"/>
      <c r="B260" s="75"/>
      <c r="C260" s="75"/>
      <c r="D260" s="75"/>
      <c r="E260" s="75"/>
      <c r="F260" s="75"/>
      <c r="G260" s="75"/>
      <c r="H260" s="75"/>
      <c r="I260" s="75"/>
      <c r="J260" s="75"/>
      <c r="K260" s="75"/>
      <c r="L260" s="75"/>
      <c r="M260" s="75"/>
      <c r="N260" s="75"/>
      <c r="O260" s="75"/>
      <c r="P260" s="75"/>
      <c r="Q260" s="75"/>
      <c r="R260" s="75"/>
      <c r="S260" s="75"/>
      <c r="T260" s="75"/>
      <c r="U260" s="75"/>
      <c r="V260" s="75"/>
      <c r="W260" s="75"/>
      <c r="X260" s="75"/>
      <c r="Y260" s="75"/>
      <c r="Z260" s="75"/>
      <c r="AA260" s="75"/>
      <c r="AB260" s="75"/>
      <c r="AC260" s="75"/>
      <c r="AD260" s="75"/>
      <c r="AE260" s="75"/>
    </row>
    <row r="261" spans="1:31">
      <c r="A261" s="75"/>
      <c r="B261" s="75"/>
      <c r="C261" s="75"/>
      <c r="D261" s="75"/>
      <c r="E261" s="75"/>
      <c r="F261" s="75"/>
      <c r="G261" s="75"/>
      <c r="H261" s="75"/>
      <c r="I261" s="75"/>
      <c r="J261" s="75"/>
      <c r="K261" s="75"/>
      <c r="L261" s="75"/>
      <c r="M261" s="75"/>
      <c r="N261" s="75"/>
      <c r="O261" s="75"/>
      <c r="P261" s="75"/>
      <c r="Q261" s="75"/>
      <c r="R261" s="75"/>
      <c r="S261" s="75"/>
      <c r="T261" s="75"/>
      <c r="U261" s="75"/>
      <c r="V261" s="75"/>
      <c r="W261" s="75"/>
      <c r="X261" s="75"/>
      <c r="Y261" s="75"/>
      <c r="Z261" s="75"/>
      <c r="AA261" s="75"/>
      <c r="AB261" s="75"/>
      <c r="AC261" s="75"/>
      <c r="AD261" s="75"/>
      <c r="AE261" s="75"/>
    </row>
    <row r="262" spans="1:31">
      <c r="A262" s="75"/>
      <c r="B262" s="75"/>
      <c r="C262" s="75"/>
      <c r="D262" s="75"/>
      <c r="E262" s="75"/>
      <c r="F262" s="75"/>
      <c r="G262" s="75"/>
      <c r="H262" s="75"/>
      <c r="I262" s="75"/>
      <c r="J262" s="75"/>
      <c r="K262" s="75"/>
      <c r="L262" s="75"/>
      <c r="M262" s="75"/>
      <c r="N262" s="75"/>
      <c r="O262" s="75"/>
      <c r="P262" s="75"/>
      <c r="Q262" s="75"/>
      <c r="R262" s="75"/>
      <c r="S262" s="75"/>
      <c r="T262" s="75"/>
      <c r="U262" s="75"/>
      <c r="V262" s="75"/>
      <c r="W262" s="75"/>
      <c r="X262" s="75"/>
      <c r="Y262" s="75"/>
      <c r="Z262" s="75"/>
      <c r="AA262" s="75"/>
      <c r="AB262" s="75"/>
      <c r="AC262" s="75"/>
      <c r="AD262" s="75"/>
      <c r="AE262" s="75"/>
    </row>
    <row r="263" spans="1:31">
      <c r="A263" s="75"/>
      <c r="B263" s="75"/>
      <c r="C263" s="75"/>
      <c r="D263" s="75"/>
      <c r="E263" s="75"/>
      <c r="F263" s="75"/>
      <c r="G263" s="75"/>
      <c r="H263" s="75"/>
      <c r="I263" s="75"/>
      <c r="J263" s="75"/>
      <c r="K263" s="75"/>
      <c r="L263" s="75"/>
      <c r="M263" s="75"/>
      <c r="N263" s="75"/>
      <c r="O263" s="75"/>
      <c r="P263" s="75"/>
      <c r="Q263" s="75"/>
      <c r="R263" s="75"/>
      <c r="S263" s="75"/>
      <c r="T263" s="75"/>
      <c r="U263" s="75"/>
      <c r="V263" s="75"/>
      <c r="W263" s="75"/>
      <c r="X263" s="75"/>
      <c r="Y263" s="75"/>
      <c r="Z263" s="75"/>
      <c r="AA263" s="75"/>
      <c r="AB263" s="75"/>
      <c r="AC263" s="75"/>
      <c r="AD263" s="75"/>
      <c r="AE263" s="75"/>
    </row>
    <row r="264" spans="1:31">
      <c r="A264" s="75"/>
      <c r="B264" s="75"/>
      <c r="C264" s="75"/>
      <c r="D264" s="75"/>
      <c r="E264" s="75"/>
      <c r="F264" s="75"/>
      <c r="G264" s="75"/>
      <c r="H264" s="75"/>
      <c r="I264" s="75"/>
      <c r="J264" s="75"/>
      <c r="K264" s="75"/>
      <c r="L264" s="75"/>
      <c r="M264" s="75"/>
      <c r="N264" s="75"/>
      <c r="O264" s="75"/>
      <c r="P264" s="75"/>
      <c r="Q264" s="75"/>
      <c r="R264" s="75"/>
      <c r="S264" s="75"/>
      <c r="T264" s="75"/>
      <c r="U264" s="75"/>
      <c r="V264" s="75"/>
      <c r="W264" s="75"/>
      <c r="X264" s="75"/>
      <c r="Y264" s="75"/>
      <c r="Z264" s="75"/>
      <c r="AA264" s="75"/>
      <c r="AB264" s="75"/>
      <c r="AC264" s="75"/>
      <c r="AD264" s="75"/>
      <c r="AE264" s="75"/>
    </row>
    <row r="265" spans="1:31">
      <c r="A265" s="75"/>
      <c r="B265" s="75"/>
      <c r="C265" s="75"/>
      <c r="D265" s="75"/>
      <c r="E265" s="75"/>
      <c r="F265" s="75"/>
      <c r="G265" s="75"/>
      <c r="H265" s="75"/>
      <c r="I265" s="75"/>
      <c r="J265" s="75"/>
      <c r="K265" s="75"/>
      <c r="L265" s="75"/>
      <c r="M265" s="75"/>
      <c r="N265" s="75"/>
      <c r="O265" s="75"/>
      <c r="P265" s="75"/>
      <c r="Q265" s="75"/>
      <c r="R265" s="75"/>
      <c r="S265" s="75"/>
      <c r="T265" s="75"/>
      <c r="U265" s="75"/>
      <c r="V265" s="75"/>
      <c r="W265" s="75"/>
      <c r="X265" s="75"/>
      <c r="Y265" s="75"/>
      <c r="Z265" s="75"/>
      <c r="AA265" s="75"/>
      <c r="AB265" s="75"/>
      <c r="AC265" s="75"/>
      <c r="AD265" s="75"/>
      <c r="AE265" s="75"/>
    </row>
    <row r="266" spans="1:31">
      <c r="A266" s="75"/>
      <c r="B266" s="75"/>
      <c r="C266" s="75"/>
      <c r="D266" s="75"/>
      <c r="E266" s="75"/>
      <c r="F266" s="75"/>
      <c r="G266" s="75"/>
      <c r="H266" s="75"/>
      <c r="I266" s="75"/>
      <c r="J266" s="75"/>
      <c r="K266" s="75"/>
      <c r="L266" s="75"/>
      <c r="M266" s="75"/>
      <c r="N266" s="75"/>
      <c r="O266" s="75"/>
      <c r="P266" s="75"/>
      <c r="Q266" s="75"/>
      <c r="R266" s="75"/>
      <c r="S266" s="75"/>
      <c r="T266" s="75"/>
      <c r="U266" s="75"/>
      <c r="V266" s="75"/>
      <c r="W266" s="75"/>
      <c r="X266" s="75"/>
      <c r="Y266" s="75"/>
      <c r="Z266" s="75"/>
      <c r="AA266" s="75"/>
      <c r="AB266" s="75"/>
      <c r="AC266" s="75"/>
      <c r="AD266" s="75"/>
      <c r="AE266" s="75"/>
    </row>
    <row r="267" spans="1:31">
      <c r="A267" s="75"/>
      <c r="B267" s="75"/>
      <c r="C267" s="75"/>
      <c r="D267" s="75"/>
      <c r="E267" s="75"/>
      <c r="F267" s="75"/>
      <c r="G267" s="75"/>
      <c r="H267" s="75"/>
      <c r="I267" s="75"/>
      <c r="J267" s="75"/>
      <c r="K267" s="75"/>
      <c r="L267" s="75"/>
      <c r="M267" s="75"/>
      <c r="N267" s="75"/>
      <c r="O267" s="75"/>
      <c r="P267" s="75"/>
      <c r="Q267" s="75"/>
      <c r="R267" s="75"/>
      <c r="S267" s="75"/>
      <c r="T267" s="75"/>
      <c r="U267" s="75"/>
      <c r="V267" s="75"/>
      <c r="W267" s="75"/>
      <c r="X267" s="75"/>
      <c r="Y267" s="75"/>
      <c r="Z267" s="75"/>
      <c r="AA267" s="75"/>
      <c r="AB267" s="75"/>
      <c r="AC267" s="75"/>
      <c r="AD267" s="75"/>
      <c r="AE267" s="75"/>
    </row>
    <row r="268" spans="1:31">
      <c r="A268" s="75"/>
      <c r="B268" s="75"/>
      <c r="C268" s="75"/>
      <c r="D268" s="75"/>
      <c r="E268" s="75"/>
      <c r="F268" s="75"/>
      <c r="G268" s="75"/>
      <c r="H268" s="75"/>
      <c r="I268" s="75"/>
      <c r="J268" s="75"/>
      <c r="K268" s="75"/>
      <c r="L268" s="75"/>
      <c r="M268" s="75"/>
      <c r="N268" s="75"/>
      <c r="O268" s="75"/>
      <c r="P268" s="75"/>
      <c r="Q268" s="75"/>
      <c r="R268" s="75"/>
      <c r="S268" s="75"/>
      <c r="T268" s="75"/>
      <c r="U268" s="75"/>
      <c r="V268" s="75"/>
      <c r="W268" s="75"/>
      <c r="X268" s="75"/>
      <c r="Y268" s="75"/>
      <c r="Z268" s="75"/>
      <c r="AA268" s="75"/>
      <c r="AB268" s="75"/>
      <c r="AC268" s="75"/>
      <c r="AD268" s="75"/>
      <c r="AE268" s="75"/>
    </row>
    <row r="269" spans="1:31">
      <c r="A269" s="75"/>
      <c r="B269" s="75"/>
      <c r="C269" s="75"/>
      <c r="D269" s="75"/>
      <c r="E269" s="75"/>
      <c r="F269" s="75"/>
      <c r="G269" s="75"/>
      <c r="H269" s="75"/>
      <c r="I269" s="75"/>
      <c r="J269" s="75"/>
      <c r="K269" s="75"/>
      <c r="L269" s="75"/>
      <c r="M269" s="75"/>
      <c r="N269" s="75"/>
      <c r="O269" s="75"/>
      <c r="P269" s="75"/>
      <c r="Q269" s="75"/>
      <c r="R269" s="75"/>
      <c r="S269" s="75"/>
      <c r="T269" s="75"/>
      <c r="U269" s="75"/>
      <c r="V269" s="75"/>
      <c r="W269" s="75"/>
      <c r="X269" s="75"/>
      <c r="Y269" s="75"/>
      <c r="Z269" s="75"/>
      <c r="AA269" s="75"/>
      <c r="AB269" s="75"/>
      <c r="AC269" s="75"/>
      <c r="AD269" s="75"/>
      <c r="AE269" s="75"/>
    </row>
    <row r="270" spans="1:31">
      <c r="A270" s="75"/>
      <c r="B270" s="75"/>
      <c r="C270" s="75"/>
      <c r="D270" s="75"/>
      <c r="E270" s="75"/>
      <c r="F270" s="75"/>
      <c r="G270" s="75"/>
      <c r="H270" s="75"/>
      <c r="I270" s="75"/>
      <c r="J270" s="75"/>
      <c r="K270" s="75"/>
      <c r="L270" s="75"/>
      <c r="M270" s="75"/>
      <c r="N270" s="75"/>
      <c r="O270" s="75"/>
      <c r="P270" s="75"/>
      <c r="Q270" s="75"/>
      <c r="R270" s="75"/>
      <c r="S270" s="75"/>
      <c r="T270" s="75"/>
      <c r="U270" s="75"/>
      <c r="V270" s="75"/>
      <c r="W270" s="75"/>
      <c r="X270" s="75"/>
      <c r="Y270" s="75"/>
      <c r="Z270" s="75"/>
      <c r="AA270" s="75"/>
      <c r="AB270" s="75"/>
      <c r="AC270" s="75"/>
      <c r="AD270" s="75"/>
      <c r="AE270" s="75"/>
    </row>
    <row r="271" spans="1:31">
      <c r="A271" s="75"/>
      <c r="B271" s="75"/>
      <c r="C271" s="75"/>
      <c r="D271" s="75"/>
      <c r="E271" s="75"/>
      <c r="F271" s="75"/>
      <c r="G271" s="75"/>
      <c r="H271" s="75"/>
      <c r="I271" s="75"/>
      <c r="J271" s="75"/>
      <c r="K271" s="75"/>
      <c r="L271" s="75"/>
      <c r="M271" s="75"/>
      <c r="N271" s="75"/>
      <c r="O271" s="75"/>
      <c r="P271" s="75"/>
      <c r="Q271" s="75"/>
      <c r="R271" s="75"/>
      <c r="S271" s="75"/>
      <c r="T271" s="75"/>
      <c r="U271" s="75"/>
      <c r="V271" s="75"/>
      <c r="W271" s="75"/>
      <c r="X271" s="75"/>
      <c r="Y271" s="75"/>
      <c r="Z271" s="75"/>
      <c r="AA271" s="75"/>
      <c r="AB271" s="75"/>
      <c r="AC271" s="75"/>
      <c r="AD271" s="75"/>
      <c r="AE271" s="75"/>
    </row>
    <row r="272" spans="1:31">
      <c r="A272" s="75"/>
      <c r="B272" s="75"/>
      <c r="C272" s="75"/>
      <c r="D272" s="75"/>
      <c r="E272" s="75"/>
      <c r="F272" s="75"/>
      <c r="G272" s="75"/>
      <c r="H272" s="75"/>
      <c r="I272" s="75"/>
      <c r="J272" s="75"/>
      <c r="K272" s="75"/>
      <c r="L272" s="75"/>
      <c r="M272" s="75"/>
      <c r="N272" s="75"/>
      <c r="O272" s="75"/>
      <c r="P272" s="75"/>
      <c r="Q272" s="75"/>
      <c r="R272" s="75"/>
      <c r="S272" s="75"/>
      <c r="T272" s="75"/>
      <c r="U272" s="75"/>
      <c r="V272" s="75"/>
      <c r="W272" s="75"/>
      <c r="X272" s="75"/>
      <c r="Y272" s="75"/>
      <c r="Z272" s="75"/>
      <c r="AA272" s="75"/>
      <c r="AB272" s="75"/>
      <c r="AC272" s="75"/>
      <c r="AD272" s="75"/>
      <c r="AE272" s="75"/>
    </row>
    <row r="273" spans="1:31">
      <c r="A273" s="75"/>
      <c r="B273" s="75"/>
      <c r="C273" s="75"/>
      <c r="D273" s="75"/>
      <c r="E273" s="75"/>
      <c r="F273" s="75"/>
      <c r="G273" s="75"/>
      <c r="H273" s="75"/>
      <c r="I273" s="75"/>
      <c r="J273" s="75"/>
      <c r="K273" s="75"/>
      <c r="L273" s="75"/>
      <c r="M273" s="75"/>
      <c r="N273" s="75"/>
      <c r="O273" s="75"/>
      <c r="P273" s="75"/>
      <c r="Q273" s="75"/>
      <c r="R273" s="75"/>
      <c r="S273" s="75"/>
      <c r="T273" s="75"/>
      <c r="U273" s="75"/>
      <c r="V273" s="75"/>
      <c r="W273" s="75"/>
      <c r="X273" s="75"/>
      <c r="Y273" s="75"/>
      <c r="Z273" s="75"/>
      <c r="AA273" s="75"/>
      <c r="AB273" s="75"/>
      <c r="AC273" s="75"/>
      <c r="AD273" s="75"/>
      <c r="AE273" s="75"/>
    </row>
    <row r="274" spans="1:31">
      <c r="A274" s="75"/>
      <c r="B274" s="75"/>
      <c r="C274" s="75"/>
      <c r="D274" s="75"/>
      <c r="E274" s="75"/>
      <c r="F274" s="75"/>
      <c r="G274" s="75"/>
      <c r="H274" s="75"/>
      <c r="I274" s="75"/>
      <c r="J274" s="75"/>
      <c r="K274" s="75"/>
      <c r="L274" s="75"/>
      <c r="M274" s="75"/>
      <c r="N274" s="75"/>
      <c r="O274" s="75"/>
      <c r="P274" s="75"/>
      <c r="Q274" s="75"/>
      <c r="R274" s="75"/>
      <c r="S274" s="75"/>
      <c r="T274" s="75"/>
      <c r="U274" s="75"/>
      <c r="V274" s="75"/>
      <c r="W274" s="75"/>
      <c r="X274" s="75"/>
      <c r="Y274" s="75"/>
      <c r="Z274" s="75"/>
      <c r="AA274" s="75"/>
      <c r="AB274" s="75"/>
      <c r="AC274" s="75"/>
      <c r="AD274" s="75"/>
      <c r="AE274" s="75"/>
    </row>
    <row r="275" spans="1:31">
      <c r="A275" s="75"/>
      <c r="B275" s="75"/>
      <c r="C275" s="75"/>
      <c r="D275" s="75"/>
      <c r="E275" s="75"/>
      <c r="F275" s="75"/>
      <c r="G275" s="75"/>
      <c r="H275" s="75"/>
      <c r="I275" s="75"/>
      <c r="J275" s="75"/>
      <c r="K275" s="75"/>
      <c r="L275" s="75"/>
      <c r="M275" s="75"/>
      <c r="N275" s="75"/>
      <c r="O275" s="75"/>
      <c r="P275" s="75"/>
      <c r="Q275" s="75"/>
      <c r="R275" s="75"/>
      <c r="S275" s="75"/>
      <c r="T275" s="75"/>
      <c r="U275" s="75"/>
      <c r="V275" s="75"/>
      <c r="W275" s="75"/>
      <c r="X275" s="75"/>
      <c r="Y275" s="75"/>
      <c r="Z275" s="75"/>
      <c r="AA275" s="75"/>
      <c r="AB275" s="75"/>
      <c r="AC275" s="75"/>
      <c r="AD275" s="75"/>
      <c r="AE275" s="75"/>
    </row>
    <row r="276" spans="1:31">
      <c r="A276" s="75"/>
      <c r="B276" s="75"/>
      <c r="C276" s="75"/>
      <c r="D276" s="75"/>
      <c r="E276" s="75"/>
      <c r="F276" s="75"/>
      <c r="G276" s="75"/>
      <c r="H276" s="75"/>
      <c r="I276" s="75"/>
      <c r="J276" s="75"/>
      <c r="K276" s="75"/>
      <c r="L276" s="75"/>
      <c r="M276" s="75"/>
      <c r="N276" s="75"/>
      <c r="O276" s="75"/>
      <c r="P276" s="75"/>
      <c r="Q276" s="75"/>
      <c r="R276" s="75"/>
      <c r="S276" s="75"/>
      <c r="T276" s="75"/>
      <c r="U276" s="75"/>
      <c r="V276" s="75"/>
      <c r="W276" s="75"/>
      <c r="X276" s="75"/>
      <c r="Y276" s="75"/>
      <c r="Z276" s="75"/>
      <c r="AA276" s="75"/>
      <c r="AB276" s="75"/>
      <c r="AC276" s="75"/>
      <c r="AD276" s="75"/>
      <c r="AE276" s="75"/>
    </row>
    <row r="277" spans="1:31">
      <c r="A277" s="75"/>
      <c r="B277" s="75"/>
      <c r="C277" s="75"/>
      <c r="D277" s="75"/>
      <c r="E277" s="75"/>
      <c r="F277" s="75"/>
      <c r="G277" s="75"/>
      <c r="H277" s="75"/>
      <c r="I277" s="75"/>
      <c r="J277" s="75"/>
      <c r="K277" s="75"/>
      <c r="L277" s="75"/>
      <c r="M277" s="75"/>
      <c r="N277" s="75"/>
      <c r="O277" s="75"/>
      <c r="P277" s="75"/>
      <c r="Q277" s="75"/>
      <c r="R277" s="75"/>
      <c r="S277" s="75"/>
      <c r="T277" s="75"/>
      <c r="U277" s="75"/>
      <c r="V277" s="75"/>
      <c r="W277" s="75"/>
      <c r="X277" s="75"/>
      <c r="Y277" s="75"/>
      <c r="Z277" s="75"/>
      <c r="AA277" s="75"/>
      <c r="AB277" s="75"/>
      <c r="AC277" s="75"/>
      <c r="AD277" s="75"/>
      <c r="AE277" s="75"/>
    </row>
    <row r="278" spans="1:31">
      <c r="A278" s="75"/>
      <c r="B278" s="75"/>
      <c r="C278" s="75"/>
      <c r="D278" s="75"/>
      <c r="E278" s="75"/>
      <c r="F278" s="75"/>
      <c r="G278" s="75"/>
      <c r="H278" s="75"/>
      <c r="I278" s="75"/>
      <c r="J278" s="75"/>
      <c r="K278" s="75"/>
      <c r="L278" s="75"/>
      <c r="M278" s="75"/>
      <c r="N278" s="75"/>
      <c r="O278" s="75"/>
      <c r="P278" s="75"/>
      <c r="Q278" s="75"/>
      <c r="R278" s="75"/>
      <c r="S278" s="75"/>
      <c r="T278" s="75"/>
      <c r="U278" s="75"/>
      <c r="V278" s="75"/>
      <c r="W278" s="75"/>
      <c r="X278" s="75"/>
      <c r="Y278" s="75"/>
      <c r="Z278" s="75"/>
      <c r="AA278" s="75"/>
      <c r="AB278" s="75"/>
      <c r="AC278" s="75"/>
      <c r="AD278" s="75"/>
      <c r="AE278" s="75"/>
    </row>
    <row r="279" spans="1:31">
      <c r="A279" s="75"/>
      <c r="B279" s="75"/>
      <c r="C279" s="75"/>
      <c r="D279" s="75"/>
      <c r="E279" s="75"/>
      <c r="F279" s="75"/>
      <c r="G279" s="75"/>
      <c r="H279" s="75"/>
      <c r="I279" s="75"/>
      <c r="J279" s="75"/>
      <c r="K279" s="75"/>
      <c r="L279" s="75"/>
      <c r="M279" s="75"/>
      <c r="N279" s="75"/>
      <c r="O279" s="75"/>
      <c r="P279" s="75"/>
      <c r="Q279" s="75"/>
      <c r="R279" s="75"/>
      <c r="S279" s="75"/>
      <c r="T279" s="75"/>
      <c r="U279" s="75"/>
      <c r="V279" s="75"/>
      <c r="W279" s="75"/>
      <c r="X279" s="75"/>
      <c r="Y279" s="75"/>
      <c r="Z279" s="75"/>
      <c r="AA279" s="75"/>
      <c r="AB279" s="75"/>
      <c r="AC279" s="75"/>
      <c r="AD279" s="75"/>
      <c r="AE279" s="75"/>
    </row>
    <row r="280" spans="1:31">
      <c r="A280" s="75"/>
      <c r="B280" s="75"/>
      <c r="C280" s="75"/>
      <c r="D280" s="75"/>
      <c r="E280" s="75"/>
      <c r="F280" s="75"/>
      <c r="G280" s="75"/>
      <c r="H280" s="75"/>
      <c r="I280" s="75"/>
      <c r="J280" s="75"/>
      <c r="K280" s="75"/>
      <c r="L280" s="75"/>
      <c r="M280" s="75"/>
      <c r="N280" s="75"/>
      <c r="O280" s="75"/>
      <c r="P280" s="75"/>
      <c r="Q280" s="75"/>
      <c r="R280" s="75"/>
      <c r="S280" s="75"/>
      <c r="T280" s="75"/>
      <c r="U280" s="75"/>
      <c r="V280" s="75"/>
      <c r="W280" s="75"/>
      <c r="X280" s="75"/>
      <c r="Y280" s="75"/>
      <c r="Z280" s="75"/>
      <c r="AA280" s="75"/>
      <c r="AB280" s="75"/>
      <c r="AC280" s="75"/>
      <c r="AD280" s="75"/>
      <c r="AE280" s="75"/>
    </row>
    <row r="281" spans="1:31">
      <c r="A281" s="75"/>
      <c r="B281" s="75"/>
      <c r="C281" s="75"/>
      <c r="D281" s="75"/>
      <c r="E281" s="75"/>
      <c r="F281" s="75"/>
      <c r="G281" s="75"/>
      <c r="H281" s="75"/>
      <c r="I281" s="75"/>
      <c r="J281" s="75"/>
      <c r="K281" s="75"/>
      <c r="L281" s="75"/>
      <c r="M281" s="75"/>
      <c r="N281" s="75"/>
      <c r="O281" s="75"/>
      <c r="P281" s="75"/>
      <c r="Q281" s="75"/>
      <c r="R281" s="75"/>
      <c r="S281" s="75"/>
      <c r="T281" s="75"/>
      <c r="U281" s="75"/>
      <c r="V281" s="75"/>
      <c r="W281" s="75"/>
      <c r="X281" s="75"/>
      <c r="Y281" s="75"/>
      <c r="Z281" s="75"/>
      <c r="AA281" s="75"/>
      <c r="AB281" s="75"/>
      <c r="AC281" s="75"/>
      <c r="AD281" s="75"/>
      <c r="AE281" s="75"/>
    </row>
    <row r="282" spans="1:31">
      <c r="A282" s="75"/>
      <c r="B282" s="75"/>
      <c r="C282" s="75"/>
      <c r="D282" s="75"/>
      <c r="E282" s="75"/>
      <c r="F282" s="75"/>
      <c r="G282" s="75"/>
      <c r="H282" s="75"/>
      <c r="I282" s="75"/>
      <c r="J282" s="75"/>
      <c r="K282" s="75"/>
      <c r="L282" s="75"/>
      <c r="M282" s="75"/>
      <c r="N282" s="75"/>
      <c r="O282" s="75"/>
      <c r="P282" s="75"/>
      <c r="Q282" s="75"/>
      <c r="R282" s="75"/>
      <c r="S282" s="75"/>
      <c r="T282" s="75"/>
      <c r="U282" s="75"/>
      <c r="V282" s="75"/>
      <c r="W282" s="75"/>
      <c r="X282" s="75"/>
      <c r="Y282" s="75"/>
      <c r="Z282" s="75"/>
      <c r="AA282" s="75"/>
      <c r="AB282" s="75"/>
      <c r="AC282" s="75"/>
      <c r="AD282" s="75"/>
      <c r="AE282" s="75"/>
    </row>
    <row r="283" spans="1:31">
      <c r="A283" s="75"/>
      <c r="B283" s="75"/>
      <c r="C283" s="75"/>
      <c r="D283" s="75"/>
      <c r="E283" s="75"/>
      <c r="F283" s="75"/>
      <c r="G283" s="75"/>
      <c r="H283" s="75"/>
      <c r="I283" s="75"/>
      <c r="J283" s="75"/>
      <c r="K283" s="75"/>
      <c r="L283" s="75"/>
      <c r="M283" s="75"/>
      <c r="N283" s="75"/>
      <c r="O283" s="75"/>
      <c r="P283" s="75"/>
      <c r="Q283" s="75"/>
      <c r="R283" s="75"/>
      <c r="S283" s="75"/>
      <c r="T283" s="75"/>
      <c r="U283" s="75"/>
      <c r="V283" s="75"/>
      <c r="W283" s="75"/>
      <c r="X283" s="75"/>
      <c r="Y283" s="75"/>
      <c r="Z283" s="75"/>
      <c r="AA283" s="75"/>
      <c r="AB283" s="75"/>
      <c r="AC283" s="75"/>
      <c r="AD283" s="75"/>
      <c r="AE283" s="75"/>
    </row>
    <row r="284" spans="1:31">
      <c r="A284" s="75"/>
      <c r="B284" s="75"/>
      <c r="C284" s="75"/>
      <c r="D284" s="75"/>
      <c r="E284" s="75"/>
      <c r="F284" s="75"/>
      <c r="G284" s="75"/>
      <c r="H284" s="75"/>
      <c r="I284" s="75"/>
      <c r="J284" s="75"/>
      <c r="K284" s="75"/>
      <c r="L284" s="75"/>
      <c r="M284" s="75"/>
      <c r="N284" s="75"/>
      <c r="O284" s="75"/>
      <c r="P284" s="75"/>
      <c r="Q284" s="75"/>
      <c r="R284" s="75"/>
      <c r="S284" s="75"/>
      <c r="T284" s="75"/>
      <c r="U284" s="75"/>
      <c r="V284" s="75"/>
      <c r="W284" s="75"/>
      <c r="X284" s="75"/>
      <c r="Y284" s="75"/>
      <c r="Z284" s="75"/>
      <c r="AA284" s="75"/>
      <c r="AB284" s="75"/>
      <c r="AC284" s="75"/>
      <c r="AD284" s="75"/>
      <c r="AE284" s="75"/>
    </row>
    <row r="285" spans="1:31">
      <c r="A285" s="75"/>
      <c r="B285" s="75"/>
      <c r="C285" s="75"/>
      <c r="D285" s="75"/>
      <c r="E285" s="75"/>
      <c r="F285" s="75"/>
      <c r="G285" s="75"/>
      <c r="H285" s="75"/>
      <c r="I285" s="75"/>
      <c r="J285" s="75"/>
      <c r="K285" s="75"/>
      <c r="L285" s="75"/>
      <c r="M285" s="75"/>
      <c r="N285" s="75"/>
      <c r="O285" s="75"/>
      <c r="P285" s="75"/>
      <c r="Q285" s="75"/>
      <c r="R285" s="75"/>
      <c r="S285" s="75"/>
      <c r="T285" s="75"/>
      <c r="U285" s="75"/>
      <c r="V285" s="75"/>
      <c r="W285" s="75"/>
      <c r="X285" s="75"/>
      <c r="Y285" s="75"/>
      <c r="Z285" s="75"/>
      <c r="AA285" s="75"/>
      <c r="AB285" s="75"/>
      <c r="AC285" s="75"/>
      <c r="AD285" s="75"/>
      <c r="AE285" s="75"/>
    </row>
    <row r="286" spans="1:31">
      <c r="A286" s="75"/>
      <c r="B286" s="75"/>
      <c r="C286" s="75"/>
      <c r="D286" s="75"/>
      <c r="E286" s="75"/>
      <c r="F286" s="75"/>
      <c r="G286" s="75"/>
      <c r="H286" s="75"/>
      <c r="I286" s="75"/>
      <c r="J286" s="75"/>
      <c r="K286" s="75"/>
      <c r="L286" s="75"/>
      <c r="M286" s="75"/>
      <c r="N286" s="75"/>
      <c r="O286" s="75"/>
      <c r="P286" s="75"/>
      <c r="Q286" s="75"/>
      <c r="R286" s="75"/>
      <c r="S286" s="75"/>
      <c r="T286" s="75"/>
      <c r="U286" s="75"/>
      <c r="V286" s="75"/>
      <c r="W286" s="75"/>
      <c r="X286" s="75"/>
      <c r="Y286" s="75"/>
      <c r="Z286" s="75"/>
      <c r="AA286" s="75"/>
      <c r="AB286" s="75"/>
      <c r="AC286" s="75"/>
      <c r="AD286" s="75"/>
      <c r="AE286" s="75"/>
    </row>
    <row r="287" spans="1:31">
      <c r="A287" s="75"/>
      <c r="B287" s="75"/>
      <c r="C287" s="75"/>
      <c r="D287" s="75"/>
      <c r="E287" s="75"/>
      <c r="F287" s="75"/>
      <c r="G287" s="75"/>
      <c r="H287" s="75"/>
      <c r="I287" s="75"/>
      <c r="J287" s="75"/>
      <c r="K287" s="75"/>
      <c r="L287" s="75"/>
      <c r="M287" s="75"/>
      <c r="N287" s="75"/>
      <c r="O287" s="75"/>
      <c r="P287" s="75"/>
      <c r="Q287" s="75"/>
      <c r="R287" s="75"/>
      <c r="S287" s="75"/>
      <c r="T287" s="75"/>
      <c r="U287" s="75"/>
      <c r="V287" s="75"/>
      <c r="W287" s="75"/>
      <c r="X287" s="75"/>
      <c r="Y287" s="75"/>
      <c r="Z287" s="75"/>
      <c r="AA287" s="75"/>
      <c r="AB287" s="75"/>
      <c r="AC287" s="75"/>
      <c r="AD287" s="75"/>
      <c r="AE287" s="75"/>
    </row>
    <row r="288" spans="1:31">
      <c r="A288" s="75"/>
      <c r="B288" s="75"/>
      <c r="C288" s="75"/>
      <c r="D288" s="75"/>
      <c r="E288" s="75"/>
      <c r="F288" s="75"/>
      <c r="G288" s="75"/>
      <c r="H288" s="75"/>
      <c r="I288" s="75"/>
      <c r="J288" s="75"/>
      <c r="K288" s="75"/>
      <c r="L288" s="75"/>
      <c r="M288" s="75"/>
      <c r="N288" s="75"/>
      <c r="O288" s="75"/>
      <c r="P288" s="75"/>
      <c r="Q288" s="75"/>
      <c r="R288" s="75"/>
      <c r="S288" s="75"/>
      <c r="T288" s="75"/>
      <c r="U288" s="75"/>
      <c r="V288" s="75"/>
      <c r="W288" s="75"/>
      <c r="X288" s="75"/>
      <c r="Y288" s="75"/>
      <c r="Z288" s="75"/>
      <c r="AA288" s="75"/>
      <c r="AB288" s="75"/>
      <c r="AC288" s="75"/>
      <c r="AD288" s="75"/>
      <c r="AE288" s="75"/>
    </row>
    <row r="289" spans="1:31">
      <c r="A289" s="75"/>
      <c r="B289" s="75"/>
      <c r="C289" s="75"/>
      <c r="D289" s="75"/>
      <c r="E289" s="75"/>
      <c r="F289" s="75"/>
      <c r="G289" s="75"/>
      <c r="H289" s="75"/>
      <c r="I289" s="75"/>
      <c r="J289" s="75"/>
      <c r="K289" s="75"/>
      <c r="L289" s="75"/>
      <c r="M289" s="75"/>
      <c r="N289" s="75"/>
      <c r="O289" s="75"/>
      <c r="P289" s="75"/>
      <c r="Q289" s="75"/>
      <c r="R289" s="75"/>
      <c r="S289" s="75"/>
      <c r="T289" s="75"/>
      <c r="U289" s="75"/>
      <c r="V289" s="75"/>
      <c r="W289" s="75"/>
      <c r="X289" s="75"/>
      <c r="Y289" s="75"/>
      <c r="Z289" s="75"/>
      <c r="AA289" s="75"/>
      <c r="AB289" s="75"/>
      <c r="AC289" s="75"/>
      <c r="AD289" s="75"/>
      <c r="AE289" s="75"/>
    </row>
    <row r="290" spans="1:31">
      <c r="A290" s="75"/>
      <c r="B290" s="75"/>
      <c r="C290" s="75"/>
      <c r="D290" s="75"/>
      <c r="E290" s="75"/>
      <c r="F290" s="75"/>
      <c r="G290" s="75"/>
      <c r="H290" s="75"/>
      <c r="I290" s="75"/>
      <c r="J290" s="75"/>
      <c r="K290" s="75"/>
      <c r="L290" s="75"/>
      <c r="M290" s="75"/>
      <c r="N290" s="75"/>
      <c r="O290" s="75"/>
      <c r="P290" s="75"/>
      <c r="Q290" s="75"/>
      <c r="R290" s="75"/>
      <c r="S290" s="75"/>
      <c r="T290" s="75"/>
      <c r="U290" s="75"/>
      <c r="V290" s="75"/>
      <c r="W290" s="75"/>
      <c r="X290" s="75"/>
      <c r="Y290" s="75"/>
      <c r="Z290" s="75"/>
      <c r="AA290" s="75"/>
      <c r="AB290" s="75"/>
      <c r="AC290" s="75"/>
      <c r="AD290" s="75"/>
      <c r="AE290" s="75"/>
    </row>
    <row r="291" spans="1:31">
      <c r="A291" s="75"/>
      <c r="B291" s="75"/>
      <c r="C291" s="75"/>
      <c r="D291" s="75"/>
      <c r="E291" s="75"/>
      <c r="F291" s="75"/>
      <c r="G291" s="75"/>
      <c r="H291" s="75"/>
      <c r="I291" s="75"/>
      <c r="J291" s="75"/>
      <c r="K291" s="75"/>
      <c r="L291" s="75"/>
      <c r="M291" s="75"/>
      <c r="N291" s="75"/>
      <c r="O291" s="75"/>
      <c r="P291" s="75"/>
      <c r="Q291" s="75"/>
      <c r="R291" s="75"/>
      <c r="S291" s="75"/>
      <c r="T291" s="75"/>
      <c r="U291" s="75"/>
      <c r="V291" s="75"/>
      <c r="W291" s="75"/>
      <c r="X291" s="75"/>
      <c r="Y291" s="75"/>
      <c r="Z291" s="75"/>
      <c r="AA291" s="75"/>
      <c r="AB291" s="75"/>
      <c r="AC291" s="75"/>
      <c r="AD291" s="75"/>
      <c r="AE291" s="75"/>
    </row>
    <row r="292" spans="1:31">
      <c r="A292" s="75"/>
      <c r="B292" s="75"/>
      <c r="C292" s="75"/>
      <c r="D292" s="75"/>
      <c r="E292" s="75"/>
      <c r="F292" s="75"/>
      <c r="G292" s="75"/>
      <c r="H292" s="75"/>
      <c r="I292" s="75"/>
      <c r="J292" s="75"/>
      <c r="K292" s="75"/>
      <c r="L292" s="75"/>
      <c r="M292" s="75"/>
      <c r="N292" s="75"/>
      <c r="O292" s="75"/>
      <c r="P292" s="75"/>
      <c r="Q292" s="75"/>
      <c r="R292" s="75"/>
      <c r="S292" s="75"/>
      <c r="T292" s="75"/>
      <c r="U292" s="75"/>
      <c r="V292" s="75"/>
      <c r="W292" s="75"/>
      <c r="X292" s="75"/>
      <c r="Y292" s="75"/>
      <c r="Z292" s="75"/>
      <c r="AA292" s="75"/>
      <c r="AB292" s="75"/>
      <c r="AC292" s="75"/>
      <c r="AD292" s="75"/>
      <c r="AE292" s="75"/>
    </row>
    <row r="293" spans="1:31">
      <c r="A293" s="75"/>
      <c r="B293" s="75"/>
      <c r="C293" s="75"/>
      <c r="D293" s="75"/>
      <c r="E293" s="75"/>
      <c r="F293" s="75"/>
      <c r="G293" s="75"/>
      <c r="H293" s="75"/>
      <c r="I293" s="75"/>
      <c r="J293" s="75"/>
      <c r="K293" s="75"/>
      <c r="L293" s="75"/>
      <c r="M293" s="75"/>
      <c r="N293" s="75"/>
      <c r="O293" s="75"/>
      <c r="P293" s="75"/>
      <c r="Q293" s="75"/>
      <c r="R293" s="75"/>
      <c r="S293" s="75"/>
      <c r="T293" s="75"/>
      <c r="U293" s="75"/>
      <c r="V293" s="75"/>
      <c r="W293" s="75"/>
      <c r="X293" s="75"/>
      <c r="Y293" s="75"/>
      <c r="Z293" s="75"/>
      <c r="AA293" s="75"/>
      <c r="AB293" s="75"/>
      <c r="AC293" s="75"/>
      <c r="AD293" s="75"/>
      <c r="AE293" s="75"/>
    </row>
    <row r="294" spans="1:31">
      <c r="A294" s="75"/>
      <c r="B294" s="75"/>
      <c r="C294" s="75"/>
      <c r="D294" s="75"/>
      <c r="E294" s="75"/>
      <c r="F294" s="75"/>
      <c r="G294" s="75"/>
      <c r="H294" s="75"/>
      <c r="I294" s="75"/>
      <c r="J294" s="75"/>
      <c r="K294" s="75"/>
      <c r="L294" s="75"/>
      <c r="M294" s="75"/>
      <c r="N294" s="75"/>
      <c r="O294" s="75"/>
      <c r="P294" s="75"/>
      <c r="Q294" s="75"/>
      <c r="R294" s="75"/>
      <c r="S294" s="75"/>
      <c r="T294" s="75"/>
      <c r="U294" s="75"/>
      <c r="V294" s="75"/>
      <c r="W294" s="75"/>
      <c r="X294" s="75"/>
      <c r="Y294" s="75"/>
      <c r="Z294" s="75"/>
      <c r="AA294" s="75"/>
      <c r="AB294" s="75"/>
      <c r="AC294" s="75"/>
      <c r="AD294" s="75"/>
      <c r="AE294" s="75"/>
    </row>
    <row r="295" spans="1:31">
      <c r="A295" s="75"/>
      <c r="B295" s="75"/>
      <c r="C295" s="75"/>
      <c r="D295" s="75"/>
      <c r="E295" s="75"/>
      <c r="F295" s="75"/>
      <c r="G295" s="75"/>
      <c r="H295" s="75"/>
      <c r="I295" s="75"/>
      <c r="J295" s="75"/>
      <c r="K295" s="75"/>
      <c r="L295" s="75"/>
      <c r="M295" s="75"/>
      <c r="N295" s="75"/>
      <c r="O295" s="75"/>
      <c r="P295" s="75"/>
      <c r="Q295" s="75"/>
      <c r="R295" s="75"/>
      <c r="S295" s="75"/>
      <c r="T295" s="75"/>
      <c r="U295" s="75"/>
      <c r="V295" s="75"/>
      <c r="W295" s="75"/>
      <c r="X295" s="75"/>
      <c r="Y295" s="75"/>
      <c r="Z295" s="75"/>
      <c r="AA295" s="75"/>
      <c r="AB295" s="75"/>
      <c r="AC295" s="75"/>
      <c r="AD295" s="75"/>
      <c r="AE295" s="75"/>
    </row>
    <row r="296" spans="1:31">
      <c r="A296" s="75"/>
      <c r="B296" s="75"/>
      <c r="C296" s="75"/>
      <c r="D296" s="75"/>
      <c r="E296" s="75"/>
      <c r="F296" s="75"/>
      <c r="G296" s="75"/>
      <c r="H296" s="75"/>
      <c r="I296" s="75"/>
      <c r="J296" s="75"/>
      <c r="K296" s="75"/>
      <c r="L296" s="75"/>
      <c r="M296" s="75"/>
      <c r="N296" s="75"/>
      <c r="O296" s="75"/>
      <c r="P296" s="75"/>
      <c r="Q296" s="75"/>
      <c r="R296" s="75"/>
      <c r="S296" s="75"/>
      <c r="T296" s="75"/>
      <c r="U296" s="75"/>
      <c r="V296" s="75"/>
      <c r="W296" s="75"/>
      <c r="X296" s="75"/>
      <c r="Y296" s="75"/>
      <c r="Z296" s="75"/>
      <c r="AA296" s="75"/>
      <c r="AB296" s="75"/>
      <c r="AC296" s="75"/>
      <c r="AD296" s="75"/>
      <c r="AE296" s="75"/>
    </row>
    <row r="297" spans="1:31">
      <c r="A297" s="75"/>
      <c r="B297" s="75"/>
      <c r="C297" s="75"/>
      <c r="D297" s="75"/>
      <c r="E297" s="75"/>
      <c r="F297" s="75"/>
      <c r="G297" s="75"/>
      <c r="H297" s="75"/>
      <c r="I297" s="75"/>
      <c r="J297" s="75"/>
      <c r="K297" s="75"/>
      <c r="L297" s="75"/>
      <c r="M297" s="75"/>
      <c r="N297" s="75"/>
      <c r="O297" s="75"/>
      <c r="P297" s="75"/>
      <c r="Q297" s="75"/>
      <c r="R297" s="75"/>
      <c r="S297" s="75"/>
      <c r="T297" s="75"/>
      <c r="U297" s="75"/>
      <c r="V297" s="75"/>
      <c r="W297" s="75"/>
      <c r="X297" s="75"/>
      <c r="Y297" s="75"/>
      <c r="Z297" s="75"/>
      <c r="AA297" s="75"/>
      <c r="AB297" s="75"/>
      <c r="AC297" s="75"/>
      <c r="AD297" s="75"/>
      <c r="AE297" s="75"/>
    </row>
    <row r="298" spans="1:31">
      <c r="A298" s="75"/>
      <c r="B298" s="75"/>
      <c r="C298" s="75"/>
      <c r="D298" s="75"/>
      <c r="E298" s="75"/>
      <c r="F298" s="75"/>
      <c r="G298" s="75"/>
      <c r="H298" s="75"/>
      <c r="I298" s="75"/>
      <c r="J298" s="75"/>
      <c r="K298" s="75"/>
      <c r="L298" s="75"/>
      <c r="M298" s="75"/>
      <c r="N298" s="75"/>
      <c r="O298" s="75"/>
      <c r="P298" s="75"/>
      <c r="Q298" s="75"/>
      <c r="R298" s="75"/>
      <c r="S298" s="75"/>
      <c r="T298" s="75"/>
      <c r="U298" s="75"/>
      <c r="V298" s="75"/>
      <c r="W298" s="75"/>
      <c r="X298" s="75"/>
      <c r="Y298" s="75"/>
      <c r="Z298" s="75"/>
      <c r="AA298" s="75"/>
      <c r="AB298" s="75"/>
      <c r="AC298" s="75"/>
      <c r="AD298" s="75"/>
      <c r="AE298" s="75"/>
    </row>
    <row r="299" spans="1:31">
      <c r="A299" s="75"/>
      <c r="B299" s="75"/>
      <c r="C299" s="75"/>
      <c r="D299" s="75"/>
      <c r="E299" s="75"/>
      <c r="F299" s="75"/>
      <c r="G299" s="75"/>
      <c r="H299" s="75"/>
      <c r="I299" s="75"/>
      <c r="J299" s="75"/>
      <c r="K299" s="75"/>
      <c r="L299" s="75"/>
      <c r="M299" s="75"/>
      <c r="N299" s="75"/>
      <c r="O299" s="75"/>
      <c r="P299" s="75"/>
      <c r="Q299" s="75"/>
      <c r="R299" s="75"/>
      <c r="S299" s="75"/>
      <c r="T299" s="75"/>
      <c r="U299" s="75"/>
      <c r="V299" s="75"/>
      <c r="W299" s="75"/>
      <c r="X299" s="75"/>
      <c r="Y299" s="75"/>
      <c r="Z299" s="75"/>
      <c r="AA299" s="75"/>
      <c r="AB299" s="75"/>
      <c r="AC299" s="75"/>
      <c r="AD299" s="75"/>
      <c r="AE299" s="75"/>
    </row>
    <row r="300" spans="1:31">
      <c r="A300" s="75"/>
      <c r="B300" s="75"/>
      <c r="C300" s="75"/>
      <c r="D300" s="75"/>
      <c r="E300" s="75"/>
      <c r="F300" s="75"/>
      <c r="G300" s="75"/>
      <c r="H300" s="75"/>
      <c r="I300" s="75"/>
      <c r="J300" s="75"/>
      <c r="K300" s="75"/>
      <c r="L300" s="75"/>
      <c r="M300" s="75"/>
      <c r="N300" s="75"/>
      <c r="O300" s="75"/>
      <c r="P300" s="75"/>
      <c r="Q300" s="75"/>
      <c r="R300" s="75"/>
      <c r="S300" s="75"/>
      <c r="T300" s="75"/>
      <c r="U300" s="75"/>
      <c r="V300" s="75"/>
      <c r="W300" s="75"/>
      <c r="X300" s="75"/>
      <c r="Y300" s="75"/>
      <c r="Z300" s="75"/>
      <c r="AA300" s="75"/>
      <c r="AB300" s="75"/>
      <c r="AC300" s="75"/>
      <c r="AD300" s="75"/>
      <c r="AE300" s="75"/>
    </row>
    <row r="301" spans="1:31">
      <c r="A301" s="75"/>
      <c r="B301" s="75"/>
      <c r="C301" s="75"/>
      <c r="D301" s="75"/>
      <c r="E301" s="75"/>
      <c r="F301" s="75"/>
      <c r="G301" s="75"/>
      <c r="H301" s="75"/>
      <c r="I301" s="75"/>
      <c r="J301" s="75"/>
      <c r="K301" s="75"/>
      <c r="L301" s="75"/>
      <c r="M301" s="75"/>
      <c r="N301" s="75"/>
      <c r="O301" s="75"/>
      <c r="P301" s="75"/>
      <c r="Q301" s="75"/>
      <c r="R301" s="75"/>
      <c r="S301" s="75"/>
      <c r="T301" s="75"/>
      <c r="U301" s="75"/>
      <c r="V301" s="75"/>
      <c r="W301" s="75"/>
      <c r="X301" s="75"/>
      <c r="Y301" s="75"/>
      <c r="Z301" s="75"/>
      <c r="AA301" s="75"/>
      <c r="AB301" s="75"/>
      <c r="AC301" s="75"/>
      <c r="AD301" s="75"/>
      <c r="AE301" s="75"/>
    </row>
    <row r="302" spans="1:31">
      <c r="A302" s="75"/>
      <c r="B302" s="75"/>
      <c r="C302" s="75"/>
      <c r="D302" s="75"/>
      <c r="E302" s="75"/>
      <c r="F302" s="75"/>
      <c r="G302" s="75"/>
      <c r="H302" s="75"/>
      <c r="I302" s="75"/>
      <c r="J302" s="75"/>
      <c r="K302" s="75"/>
      <c r="L302" s="75"/>
      <c r="M302" s="75"/>
      <c r="N302" s="75"/>
      <c r="O302" s="75"/>
      <c r="P302" s="75"/>
      <c r="Q302" s="75"/>
      <c r="R302" s="75"/>
      <c r="S302" s="75"/>
      <c r="T302" s="75"/>
      <c r="U302" s="75"/>
      <c r="V302" s="75"/>
      <c r="W302" s="75"/>
      <c r="X302" s="75"/>
      <c r="Y302" s="75"/>
      <c r="Z302" s="75"/>
      <c r="AA302" s="75"/>
      <c r="AB302" s="75"/>
      <c r="AC302" s="75"/>
      <c r="AD302" s="75"/>
      <c r="AE302" s="75"/>
    </row>
    <row r="303" spans="1:31">
      <c r="A303" s="75"/>
      <c r="B303" s="75"/>
      <c r="C303" s="75"/>
      <c r="D303" s="75"/>
      <c r="E303" s="75"/>
      <c r="F303" s="75"/>
      <c r="G303" s="75"/>
      <c r="H303" s="75"/>
      <c r="I303" s="75"/>
      <c r="J303" s="75"/>
      <c r="K303" s="75"/>
      <c r="L303" s="75"/>
      <c r="M303" s="75"/>
      <c r="N303" s="75"/>
      <c r="O303" s="75"/>
      <c r="P303" s="75"/>
      <c r="Q303" s="75"/>
      <c r="R303" s="75"/>
      <c r="S303" s="75"/>
      <c r="T303" s="75"/>
      <c r="U303" s="75"/>
      <c r="V303" s="75"/>
      <c r="W303" s="75"/>
      <c r="X303" s="75"/>
      <c r="Y303" s="75"/>
      <c r="Z303" s="75"/>
      <c r="AA303" s="75"/>
      <c r="AB303" s="75"/>
      <c r="AC303" s="75"/>
      <c r="AD303" s="75"/>
      <c r="AE303" s="75"/>
    </row>
    <row r="304" spans="1:31">
      <c r="A304" s="75"/>
      <c r="B304" s="75"/>
      <c r="C304" s="75"/>
      <c r="D304" s="75"/>
      <c r="E304" s="75"/>
      <c r="F304" s="75"/>
      <c r="G304" s="75"/>
      <c r="H304" s="75"/>
      <c r="I304" s="75"/>
      <c r="J304" s="75"/>
      <c r="K304" s="75"/>
      <c r="L304" s="75"/>
      <c r="M304" s="75"/>
      <c r="N304" s="75"/>
      <c r="O304" s="75"/>
      <c r="P304" s="75"/>
      <c r="Q304" s="75"/>
      <c r="R304" s="75"/>
      <c r="S304" s="75"/>
      <c r="T304" s="75"/>
      <c r="U304" s="75"/>
      <c r="V304" s="75"/>
      <c r="W304" s="75"/>
      <c r="X304" s="75"/>
      <c r="Y304" s="75"/>
      <c r="Z304" s="75"/>
      <c r="AA304" s="75"/>
      <c r="AB304" s="75"/>
      <c r="AC304" s="75"/>
      <c r="AD304" s="75"/>
      <c r="AE304" s="75"/>
    </row>
    <row r="305" spans="1:31">
      <c r="A305" s="75"/>
      <c r="B305" s="75"/>
      <c r="C305" s="75"/>
      <c r="D305" s="75"/>
      <c r="E305" s="75"/>
      <c r="F305" s="75"/>
      <c r="G305" s="75"/>
      <c r="H305" s="75"/>
      <c r="I305" s="75"/>
      <c r="J305" s="75"/>
      <c r="K305" s="75"/>
      <c r="L305" s="75"/>
      <c r="M305" s="75"/>
      <c r="N305" s="75"/>
      <c r="O305" s="75"/>
      <c r="P305" s="75"/>
      <c r="Q305" s="75"/>
      <c r="R305" s="75"/>
      <c r="S305" s="75"/>
      <c r="T305" s="75"/>
      <c r="U305" s="75"/>
      <c r="V305" s="75"/>
      <c r="W305" s="75"/>
      <c r="X305" s="75"/>
      <c r="Y305" s="75"/>
      <c r="Z305" s="75"/>
      <c r="AA305" s="75"/>
      <c r="AB305" s="75"/>
      <c r="AC305" s="75"/>
      <c r="AD305" s="75"/>
      <c r="AE305" s="75"/>
    </row>
  </sheetData>
  <sheetProtection sheet="1" objects="1" scenarios="1"/>
  <mergeCells count="153">
    <mergeCell ref="G2:I2"/>
    <mergeCell ref="C2:E2"/>
    <mergeCell ref="L9:M10"/>
    <mergeCell ref="L13:M14"/>
    <mergeCell ref="L16:M17"/>
    <mergeCell ref="B141:C141"/>
    <mergeCell ref="F141:G141"/>
    <mergeCell ref="J141:K141"/>
    <mergeCell ref="B140:C140"/>
    <mergeCell ref="D140:E140"/>
    <mergeCell ref="B139:C139"/>
    <mergeCell ref="D139:E139"/>
    <mergeCell ref="F140:G140"/>
    <mergeCell ref="L140:M140"/>
    <mergeCell ref="H139:I139"/>
    <mergeCell ref="H140:I140"/>
    <mergeCell ref="J140:K140"/>
    <mergeCell ref="B136:C136"/>
    <mergeCell ref="F136:G136"/>
    <mergeCell ref="D136:E136"/>
    <mergeCell ref="B138:C138"/>
    <mergeCell ref="F138:G138"/>
    <mergeCell ref="B137:C137"/>
    <mergeCell ref="D138:E138"/>
    <mergeCell ref="D137:E137"/>
    <mergeCell ref="F137:G137"/>
    <mergeCell ref="J135:K135"/>
    <mergeCell ref="L135:M135"/>
    <mergeCell ref="J136:K136"/>
    <mergeCell ref="L136:M136"/>
    <mergeCell ref="J137:K137"/>
    <mergeCell ref="L137:M137"/>
    <mergeCell ref="L138:M138"/>
    <mergeCell ref="F139:G139"/>
    <mergeCell ref="J133:K133"/>
    <mergeCell ref="L133:M133"/>
    <mergeCell ref="J134:K134"/>
    <mergeCell ref="L134:M134"/>
    <mergeCell ref="H134:I134"/>
    <mergeCell ref="H138:I138"/>
    <mergeCell ref="J138:K138"/>
    <mergeCell ref="J139:K139"/>
    <mergeCell ref="H136:I136"/>
    <mergeCell ref="H137:I137"/>
    <mergeCell ref="L139:M139"/>
    <mergeCell ref="B133:C133"/>
    <mergeCell ref="D133:E133"/>
    <mergeCell ref="F133:G133"/>
    <mergeCell ref="H133:I133"/>
    <mergeCell ref="B134:C134"/>
    <mergeCell ref="F134:G134"/>
    <mergeCell ref="B135:C135"/>
    <mergeCell ref="D135:E135"/>
    <mergeCell ref="F135:G135"/>
    <mergeCell ref="H135:I135"/>
    <mergeCell ref="D134:E134"/>
    <mergeCell ref="B131:C131"/>
    <mergeCell ref="D131:E131"/>
    <mergeCell ref="F131:G131"/>
    <mergeCell ref="H131:I131"/>
    <mergeCell ref="B130:C130"/>
    <mergeCell ref="J131:K131"/>
    <mergeCell ref="L131:M131"/>
    <mergeCell ref="B132:C132"/>
    <mergeCell ref="F132:G132"/>
    <mergeCell ref="D132:E132"/>
    <mergeCell ref="H132:I132"/>
    <mergeCell ref="L132:M132"/>
    <mergeCell ref="J132:K132"/>
    <mergeCell ref="J130:K130"/>
    <mergeCell ref="L130:M130"/>
    <mergeCell ref="A128:A129"/>
    <mergeCell ref="B128:C128"/>
    <mergeCell ref="D128:E128"/>
    <mergeCell ref="F128:G128"/>
    <mergeCell ref="F129:G129"/>
    <mergeCell ref="D130:E130"/>
    <mergeCell ref="F130:G130"/>
    <mergeCell ref="H130:I130"/>
    <mergeCell ref="J128:K128"/>
    <mergeCell ref="L128:M128"/>
    <mergeCell ref="J129:K129"/>
    <mergeCell ref="L129:M129"/>
    <mergeCell ref="H129:I129"/>
    <mergeCell ref="B129:C129"/>
    <mergeCell ref="C120:E120"/>
    <mergeCell ref="F119:H119"/>
    <mergeCell ref="C125:E125"/>
    <mergeCell ref="F120:H120"/>
    <mergeCell ref="C121:E121"/>
    <mergeCell ref="F121:H121"/>
    <mergeCell ref="D129:E129"/>
    <mergeCell ref="C122:E122"/>
    <mergeCell ref="F122:H122"/>
    <mergeCell ref="C123:E123"/>
    <mergeCell ref="F123:H123"/>
    <mergeCell ref="H128:I128"/>
    <mergeCell ref="L28:P28"/>
    <mergeCell ref="B28:F28"/>
    <mergeCell ref="G28:K28"/>
    <mergeCell ref="I77:K77"/>
    <mergeCell ref="O76:P76"/>
    <mergeCell ref="O77:P77"/>
    <mergeCell ref="I76:K76"/>
    <mergeCell ref="B88:C88"/>
    <mergeCell ref="O82:P82"/>
    <mergeCell ref="O83:P83"/>
    <mergeCell ref="O84:P84"/>
    <mergeCell ref="O85:P85"/>
    <mergeCell ref="L86:M86"/>
    <mergeCell ref="L76:M76"/>
    <mergeCell ref="L77:M77"/>
    <mergeCell ref="I79:K79"/>
    <mergeCell ref="I78:K78"/>
    <mergeCell ref="I85:K85"/>
    <mergeCell ref="I81:K81"/>
    <mergeCell ref="I83:K83"/>
    <mergeCell ref="I84:K84"/>
    <mergeCell ref="I82:K82"/>
    <mergeCell ref="O87:P87"/>
    <mergeCell ref="L79:M79"/>
    <mergeCell ref="C118:E118"/>
    <mergeCell ref="F118:H118"/>
    <mergeCell ref="C116:E116"/>
    <mergeCell ref="F116:H116"/>
    <mergeCell ref="C119:E119"/>
    <mergeCell ref="K114:M114"/>
    <mergeCell ref="C114:E114"/>
    <mergeCell ref="F114:H114"/>
    <mergeCell ref="A112:A113"/>
    <mergeCell ref="C112:E112"/>
    <mergeCell ref="F112:H113"/>
    <mergeCell ref="C113:E113"/>
    <mergeCell ref="C117:E117"/>
    <mergeCell ref="F117:H117"/>
    <mergeCell ref="C115:E115"/>
    <mergeCell ref="F115:H115"/>
    <mergeCell ref="K113:N113"/>
    <mergeCell ref="B86:C86"/>
    <mergeCell ref="O86:P86"/>
    <mergeCell ref="I80:K80"/>
    <mergeCell ref="L85:M85"/>
    <mergeCell ref="O78:P78"/>
    <mergeCell ref="O79:P79"/>
    <mergeCell ref="L80:M80"/>
    <mergeCell ref="O80:P80"/>
    <mergeCell ref="L78:M78"/>
    <mergeCell ref="I86:K86"/>
    <mergeCell ref="L81:M81"/>
    <mergeCell ref="L82:M82"/>
    <mergeCell ref="L83:M83"/>
    <mergeCell ref="L84:M84"/>
    <mergeCell ref="O81:P81"/>
  </mergeCells>
  <hyperlinks>
    <hyperlink ref="R111" location="Umsatzplanung!A1" display="nach oben"/>
    <hyperlink ref="R68" location="Umsatzplanung!A1" display="nach oben"/>
    <hyperlink ref="R26" location="Umsatzplanung!A1" display="nach oben"/>
    <hyperlink ref="L9" location="Umsatzplanung!A58" display="Kapazitätsorientiert"/>
    <hyperlink ref="L13" location="Umsatzplanung!A95" display="nach Kundenzahl"/>
    <hyperlink ref="L16" location="Umsatzplanung!A139" display="nach Zahl der Aufträge"/>
    <hyperlink ref="G2" location="Startseite!C7" display="zurück zur Startseite"/>
    <hyperlink ref="C2" location="Rentabilität!B8" display="zur Rentabilitätsberechnung"/>
    <hyperlink ref="C2:E2" location="Rentabilität!B11" display="zur Rentabilitätsberechnung"/>
  </hyperlinks>
  <pageMargins left="1.1811023622047245" right="0.23622047244094491" top="1.3779527559055118" bottom="0.98425196850393704" header="0.51181102362204722" footer="0.51181102362204722"/>
  <pageSetup paperSize="9" scale="67" fitToHeight="2" orientation="landscape" blackAndWhite="1" horizontalDpi="300" verticalDpi="300" r:id="rId1"/>
  <headerFooter alignWithMargins="0">
    <oddFooter>&amp;L&amp;D&amp;RCopyright: Handwerkskammer Düsseldorf</oddFooter>
  </headerFooter>
  <rowBreaks count="2" manualBreakCount="2">
    <brk id="63" max="15" man="1"/>
    <brk id="104" max="15" man="1"/>
  </rowBreaks>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2">
    <tabColor theme="5" tint="0.79998168889431442"/>
    <pageSetUpPr autoPageBreaks="0"/>
  </sheetPr>
  <dimension ref="A2:AN146"/>
  <sheetViews>
    <sheetView showGridLines="0" zoomScale="65" zoomScaleNormal="65" workbookViewId="0">
      <selection activeCell="D13" sqref="D13"/>
    </sheetView>
  </sheetViews>
  <sheetFormatPr baseColWidth="10" defaultColWidth="11.42578125" defaultRowHeight="12.75"/>
  <cols>
    <col min="1" max="1" width="20.5703125" style="18" customWidth="1"/>
    <col min="2" max="2" width="4" style="18" customWidth="1"/>
    <col min="3" max="3" width="18.5703125" style="18" customWidth="1"/>
    <col min="4" max="4" width="17.7109375" style="18" customWidth="1"/>
    <col min="5" max="5" width="12.5703125" style="18" customWidth="1"/>
    <col min="6" max="6" width="11.28515625" style="18" customWidth="1"/>
    <col min="7" max="7" width="13.7109375" style="18" customWidth="1"/>
    <col min="8" max="8" width="13.42578125" style="18" customWidth="1"/>
    <col min="9" max="9" width="16.85546875" style="18" customWidth="1"/>
    <col min="10" max="10" width="12.28515625" style="18" customWidth="1"/>
    <col min="11" max="11" width="13.7109375" style="18" customWidth="1"/>
    <col min="12" max="12" width="19.85546875" style="18" customWidth="1"/>
    <col min="13" max="13" width="12" style="18" customWidth="1"/>
    <col min="14" max="14" width="9.7109375" style="18" customWidth="1"/>
    <col min="15" max="15" width="9.5703125" style="18" customWidth="1"/>
    <col min="16" max="16" width="9.42578125" style="18" customWidth="1"/>
    <col min="17" max="18" width="9" style="18" customWidth="1"/>
    <col min="19" max="19" width="12.7109375" style="18" customWidth="1"/>
    <col min="20" max="20" width="7.28515625" style="18" customWidth="1"/>
    <col min="21" max="21" width="8.85546875" style="18" customWidth="1"/>
    <col min="22" max="22" width="8.28515625" style="18" customWidth="1"/>
    <col min="23" max="16384" width="11.42578125" style="18"/>
  </cols>
  <sheetData>
    <row r="2" spans="1:40">
      <c r="A2" s="1191" t="s">
        <v>520</v>
      </c>
      <c r="B2" s="1192"/>
      <c r="D2" s="1189" t="s">
        <v>519</v>
      </c>
      <c r="E2" s="1190"/>
    </row>
    <row r="4" spans="1:40">
      <c r="A4" s="75"/>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row>
    <row r="5" spans="1:40">
      <c r="A5" s="75"/>
      <c r="B5" s="75"/>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row>
    <row r="6" spans="1:40">
      <c r="A6" s="75"/>
      <c r="B6" s="75"/>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row>
    <row r="7" spans="1:40">
      <c r="A7" s="75"/>
      <c r="B7" s="75"/>
      <c r="C7" s="75"/>
      <c r="D7" s="662"/>
      <c r="E7" s="75"/>
      <c r="F7" s="75"/>
      <c r="G7" s="75"/>
      <c r="H7" s="75"/>
      <c r="I7" s="75"/>
      <c r="J7" s="75"/>
      <c r="K7" s="75"/>
      <c r="L7" s="75"/>
      <c r="M7" s="75"/>
      <c r="N7" s="75"/>
      <c r="O7" s="75"/>
      <c r="P7" s="75"/>
      <c r="Q7" s="75"/>
      <c r="R7" s="75"/>
      <c r="S7" s="75"/>
      <c r="T7" s="75"/>
      <c r="U7" s="75"/>
      <c r="V7" s="75"/>
      <c r="W7" s="75"/>
      <c r="X7" s="75"/>
      <c r="Y7" s="75"/>
      <c r="Z7" s="75"/>
      <c r="AA7" s="75"/>
      <c r="AB7" s="75"/>
      <c r="AC7" s="75"/>
      <c r="AD7" s="75"/>
    </row>
    <row r="8" spans="1:40" ht="18">
      <c r="A8" s="397"/>
      <c r="B8" s="154"/>
      <c r="C8" s="398"/>
      <c r="D8" s="663" t="s">
        <v>447</v>
      </c>
      <c r="E8" s="991">
        <v>1</v>
      </c>
      <c r="F8" s="117"/>
      <c r="G8" s="117"/>
      <c r="H8" s="117"/>
      <c r="I8" s="117"/>
      <c r="J8" s="117"/>
      <c r="K8" s="117"/>
      <c r="L8" s="300"/>
      <c r="M8" s="300"/>
      <c r="N8" s="300"/>
      <c r="O8" s="300"/>
      <c r="P8" s="117"/>
      <c r="Q8" s="117"/>
      <c r="R8" s="117"/>
      <c r="S8" s="117"/>
      <c r="T8" s="117"/>
      <c r="U8" s="117"/>
      <c r="V8" s="117"/>
      <c r="W8" s="75"/>
      <c r="X8" s="75"/>
      <c r="Y8" s="511"/>
      <c r="Z8" s="664"/>
      <c r="AA8" s="664"/>
      <c r="AB8" s="664"/>
      <c r="AC8" s="664"/>
      <c r="AD8" s="664"/>
      <c r="AE8" s="54"/>
      <c r="AF8" s="54"/>
      <c r="AG8" s="54"/>
      <c r="AH8" s="56"/>
      <c r="AI8" s="56"/>
      <c r="AJ8" s="56"/>
      <c r="AK8" s="56"/>
      <c r="AL8" s="56"/>
      <c r="AM8" s="56"/>
      <c r="AN8" s="56"/>
    </row>
    <row r="9" spans="1:40">
      <c r="A9" s="401"/>
      <c r="B9" s="155"/>
      <c r="C9" s="402"/>
      <c r="D9" s="1197" t="str">
        <f>IF($E$8=1,Rentabilität!E7,IF($E$8=2,Rentabilität!G7,IF($E$8=3,Rentabilität!I7,0)))</f>
        <v>(Aug. 2019 - Jul. 2020)</v>
      </c>
      <c r="E9" s="1198"/>
      <c r="F9" s="117"/>
      <c r="G9" s="117"/>
      <c r="H9" s="117"/>
      <c r="I9" s="117"/>
      <c r="J9" s="117"/>
      <c r="K9" s="117"/>
      <c r="M9" s="300"/>
      <c r="N9" s="300"/>
      <c r="O9" s="300"/>
      <c r="P9" s="117"/>
      <c r="Q9" s="117"/>
      <c r="R9" s="117"/>
      <c r="S9" s="141"/>
      <c r="T9" s="141"/>
      <c r="U9" s="141"/>
      <c r="V9" s="117"/>
      <c r="W9" s="75"/>
      <c r="X9" s="75"/>
      <c r="Y9" s="75"/>
      <c r="Z9" s="75"/>
      <c r="AA9" s="75"/>
      <c r="AB9" s="75"/>
      <c r="AC9" s="75"/>
      <c r="AD9" s="75"/>
    </row>
    <row r="10" spans="1:40">
      <c r="A10" s="107" t="s">
        <v>0</v>
      </c>
      <c r="B10" s="119"/>
      <c r="C10" s="402"/>
      <c r="D10" s="1199" t="s">
        <v>30</v>
      </c>
      <c r="E10" s="1199" t="s">
        <v>1</v>
      </c>
      <c r="F10" s="117"/>
      <c r="G10" s="117"/>
      <c r="H10" s="117"/>
      <c r="I10" s="117"/>
      <c r="J10" s="117"/>
      <c r="K10" s="117"/>
      <c r="L10" s="301"/>
      <c r="M10" s="300"/>
      <c r="N10" s="300"/>
      <c r="O10" s="300"/>
      <c r="P10" s="117"/>
      <c r="Q10" s="117"/>
      <c r="R10" s="117"/>
      <c r="S10" s="141"/>
      <c r="T10" s="141"/>
      <c r="U10" s="141"/>
      <c r="V10" s="117"/>
      <c r="W10" s="75"/>
      <c r="X10" s="75"/>
      <c r="Y10" s="75"/>
      <c r="Z10" s="75"/>
      <c r="AA10" s="75"/>
      <c r="AB10" s="75"/>
      <c r="AC10" s="75"/>
      <c r="AD10" s="75"/>
    </row>
    <row r="11" spans="1:40" ht="18">
      <c r="A11" s="404"/>
      <c r="B11" s="81"/>
      <c r="C11" s="258"/>
      <c r="D11" s="1391"/>
      <c r="E11" s="1391"/>
      <c r="F11" s="117"/>
      <c r="G11" s="117"/>
      <c r="H11" s="117"/>
      <c r="I11" s="117"/>
      <c r="J11" s="117"/>
      <c r="K11" s="117"/>
      <c r="L11" s="75"/>
      <c r="M11" s="75"/>
      <c r="N11" s="75"/>
      <c r="O11" s="75"/>
      <c r="P11" s="117"/>
      <c r="Q11" s="117"/>
      <c r="R11" s="117"/>
      <c r="S11" s="141"/>
      <c r="T11" s="141"/>
      <c r="U11" s="141"/>
      <c r="V11" s="117"/>
      <c r="W11" s="75"/>
      <c r="X11" s="75"/>
      <c r="Y11" s="511"/>
      <c r="Z11" s="664"/>
      <c r="AA11" s="664"/>
      <c r="AB11" s="664"/>
      <c r="AC11" s="664"/>
      <c r="AD11" s="664"/>
      <c r="AE11" s="54"/>
      <c r="AF11" s="54"/>
      <c r="AG11" s="54"/>
      <c r="AH11" s="56"/>
      <c r="AI11" s="56"/>
      <c r="AJ11" s="56"/>
      <c r="AK11" s="56"/>
      <c r="AL11" s="56"/>
      <c r="AM11" s="56"/>
      <c r="AN11" s="56"/>
    </row>
    <row r="12" spans="1:40">
      <c r="A12" s="169" t="s">
        <v>105</v>
      </c>
      <c r="B12" s="178"/>
      <c r="C12" s="665"/>
      <c r="D12" s="666"/>
      <c r="E12" s="667"/>
      <c r="F12" s="117"/>
      <c r="G12" s="117"/>
      <c r="H12" s="117"/>
      <c r="I12" s="117"/>
      <c r="J12" s="117"/>
      <c r="K12" s="117"/>
      <c r="L12" s="117"/>
      <c r="M12" s="117"/>
      <c r="N12" s="117"/>
      <c r="O12" s="117"/>
      <c r="P12" s="117"/>
      <c r="Q12" s="117"/>
      <c r="R12" s="117"/>
      <c r="S12" s="145"/>
      <c r="T12" s="141"/>
      <c r="U12" s="141"/>
      <c r="V12" s="117"/>
      <c r="W12" s="75"/>
      <c r="X12" s="75"/>
      <c r="Y12" s="75"/>
      <c r="Z12" s="75"/>
      <c r="AA12" s="75"/>
      <c r="AB12" s="75"/>
      <c r="AC12" s="75"/>
      <c r="AD12" s="75"/>
    </row>
    <row r="13" spans="1:40">
      <c r="A13" s="100" t="s">
        <v>324</v>
      </c>
      <c r="B13" s="1358">
        <f>Rentabilität!D11</f>
        <v>0</v>
      </c>
      <c r="C13" s="1356"/>
      <c r="D13" s="906">
        <f>IF(E$8=1,Rentabilität!E11,IF(E$8=2,Rentabilität!G11,IF(E$8=3,Rentabilität!I11,0)))</f>
        <v>0</v>
      </c>
      <c r="E13" s="668" t="str">
        <f>IF(D$17=0,"",(D13/D$17*100))</f>
        <v/>
      </c>
      <c r="F13" s="117"/>
      <c r="G13" s="75"/>
      <c r="H13" s="117"/>
      <c r="I13" s="117"/>
      <c r="J13" s="117"/>
      <c r="K13" s="117"/>
      <c r="L13" s="464"/>
      <c r="M13" s="117"/>
      <c r="N13" s="117"/>
      <c r="O13" s="117"/>
      <c r="P13" s="117"/>
      <c r="Q13" s="117"/>
      <c r="R13" s="117"/>
      <c r="S13" s="145"/>
      <c r="T13" s="141"/>
      <c r="U13" s="141"/>
      <c r="V13" s="117"/>
      <c r="W13" s="75"/>
      <c r="X13" s="75"/>
      <c r="Y13" s="75"/>
      <c r="Z13" s="75"/>
      <c r="AA13" s="75"/>
      <c r="AB13" s="75"/>
      <c r="AC13" s="75"/>
      <c r="AD13" s="75"/>
    </row>
    <row r="14" spans="1:40" ht="12.75" customHeight="1">
      <c r="A14" s="100" t="s">
        <v>325</v>
      </c>
      <c r="B14" s="1358">
        <f>Rentabilität!D12</f>
        <v>0</v>
      </c>
      <c r="C14" s="1356"/>
      <c r="D14" s="906">
        <f>IF(E$8=1,Rentabilität!E12,IF(E$8=2,Rentabilität!G12,IF(E$8=3,Rentabilität!I12,0)))</f>
        <v>0</v>
      </c>
      <c r="E14" s="669" t="str">
        <f>IF(D$17=0,"",(D14/D$17*100))</f>
        <v/>
      </c>
      <c r="F14" s="117"/>
      <c r="G14" s="634"/>
      <c r="H14" s="117"/>
      <c r="I14" s="117"/>
      <c r="J14" s="117"/>
      <c r="K14" s="117"/>
      <c r="L14" s="117"/>
      <c r="M14" s="117"/>
      <c r="N14" s="117"/>
      <c r="O14" s="117"/>
      <c r="P14" s="634"/>
      <c r="Q14" s="117"/>
      <c r="R14" s="117"/>
      <c r="S14" s="117"/>
      <c r="T14" s="141"/>
      <c r="U14" s="141"/>
      <c r="V14" s="117"/>
      <c r="W14" s="75"/>
      <c r="X14" s="75"/>
      <c r="Y14" s="511"/>
      <c r="Z14" s="664"/>
      <c r="AA14" s="664"/>
      <c r="AB14" s="664"/>
      <c r="AC14" s="664"/>
      <c r="AD14" s="664"/>
      <c r="AE14" s="54"/>
      <c r="AF14" s="54"/>
      <c r="AG14" s="54"/>
      <c r="AH14" s="56"/>
      <c r="AI14" s="56"/>
      <c r="AJ14" s="56"/>
      <c r="AK14" s="56"/>
      <c r="AL14" s="56"/>
      <c r="AM14" s="56"/>
      <c r="AN14" s="56"/>
    </row>
    <row r="15" spans="1:40" ht="13.5" customHeight="1">
      <c r="A15" s="100" t="s">
        <v>326</v>
      </c>
      <c r="B15" s="1358">
        <f>Rentabilität!D13</f>
        <v>0</v>
      </c>
      <c r="C15" s="1356"/>
      <c r="D15" s="906">
        <f>IF(E$8=1,Rentabilität!E13,IF(E$8=2,Rentabilität!G13,IF(E$8=3,Rentabilität!I13,0)))</f>
        <v>0</v>
      </c>
      <c r="E15" s="669" t="str">
        <f>IF(D$17=0,"",(D15/D$17*100))</f>
        <v/>
      </c>
      <c r="F15" s="117"/>
      <c r="G15" s="634" t="s">
        <v>445</v>
      </c>
      <c r="H15" s="117"/>
      <c r="I15" s="117"/>
      <c r="J15" s="117"/>
      <c r="K15" s="117"/>
      <c r="L15" s="117"/>
      <c r="M15" s="75"/>
      <c r="N15" s="117"/>
      <c r="O15" s="117"/>
      <c r="P15" s="117"/>
      <c r="Q15" s="117"/>
      <c r="R15" s="117"/>
      <c r="S15" s="117"/>
      <c r="T15" s="141"/>
      <c r="U15" s="141"/>
      <c r="V15" s="141"/>
      <c r="W15" s="117"/>
      <c r="X15" s="75"/>
      <c r="Y15" s="75"/>
      <c r="Z15" s="75"/>
      <c r="AA15" s="75"/>
      <c r="AB15" s="75"/>
      <c r="AC15" s="75"/>
      <c r="AD15" s="75"/>
    </row>
    <row r="16" spans="1:40">
      <c r="A16" s="100" t="s">
        <v>327</v>
      </c>
      <c r="B16" s="1358">
        <f>Rentabilität!D14</f>
        <v>0</v>
      </c>
      <c r="C16" s="1356"/>
      <c r="D16" s="906">
        <f>IF(E$8=1,Rentabilität!E14,IF(E$8=2,Rentabilität!G14,IF(E$8=3,Rentabilität!I14,0)))</f>
        <v>0</v>
      </c>
      <c r="E16" s="669" t="str">
        <f>IF(D$17=0,"",(D16/D$17*100))</f>
        <v/>
      </c>
      <c r="F16" s="117"/>
      <c r="G16" s="117"/>
      <c r="H16" s="117"/>
      <c r="I16" s="117"/>
      <c r="J16" s="117"/>
      <c r="K16" s="75"/>
      <c r="L16" s="117"/>
      <c r="M16" s="75"/>
      <c r="N16" s="117"/>
      <c r="O16" s="75"/>
      <c r="P16" s="75"/>
      <c r="Q16" s="75"/>
      <c r="R16" s="75"/>
      <c r="S16" s="75"/>
      <c r="T16" s="75"/>
      <c r="U16" s="75"/>
      <c r="V16" s="75"/>
      <c r="W16" s="75"/>
      <c r="X16" s="75"/>
      <c r="Y16" s="75"/>
      <c r="Z16" s="75"/>
      <c r="AA16" s="75"/>
      <c r="AB16" s="75"/>
      <c r="AC16" s="75"/>
      <c r="AD16" s="75"/>
    </row>
    <row r="17" spans="1:40">
      <c r="A17" s="169" t="s">
        <v>54</v>
      </c>
      <c r="B17" s="178"/>
      <c r="C17" s="670"/>
      <c r="D17" s="671">
        <f>SUM(D12:D16)</f>
        <v>0</v>
      </c>
      <c r="E17" s="672" t="str">
        <f>IF(D$17=0,"",(D17/D$17*100))</f>
        <v/>
      </c>
      <c r="F17" s="75"/>
      <c r="G17" s="673" t="s">
        <v>420</v>
      </c>
      <c r="H17" s="507"/>
      <c r="I17" s="674" t="s">
        <v>1</v>
      </c>
      <c r="J17" s="152" t="s">
        <v>30</v>
      </c>
      <c r="K17" s="75"/>
      <c r="L17" s="117"/>
      <c r="M17" s="117"/>
      <c r="N17" s="117"/>
      <c r="O17" s="117"/>
      <c r="P17" s="117"/>
      <c r="Q17" s="117"/>
      <c r="R17" s="117"/>
      <c r="S17" s="117"/>
      <c r="T17" s="75"/>
      <c r="U17" s="75"/>
      <c r="V17" s="75"/>
      <c r="W17" s="75"/>
      <c r="X17" s="75"/>
      <c r="Y17" s="75"/>
      <c r="Z17" s="75"/>
      <c r="AA17" s="75"/>
      <c r="AB17" s="75"/>
      <c r="AC17" s="75"/>
      <c r="AD17" s="75"/>
    </row>
    <row r="18" spans="1:40">
      <c r="A18" s="107" t="s">
        <v>302</v>
      </c>
      <c r="B18" s="119"/>
      <c r="C18" s="675"/>
      <c r="D18" s="999">
        <f>IF($E$8=1,Rentabilität!E22,IF($E$8=2,Rentabilität!G22,IF($E$8=3,Rentabilität!I22,0)))</f>
        <v>0</v>
      </c>
      <c r="E18" s="676">
        <f>IF(D$17=0,0,(D18/D$17*100))</f>
        <v>0</v>
      </c>
      <c r="F18" s="75"/>
      <c r="G18" s="1353" t="s">
        <v>421</v>
      </c>
      <c r="H18" s="1123"/>
      <c r="I18" s="993"/>
      <c r="J18" s="446">
        <f>D18*I18</f>
        <v>0</v>
      </c>
      <c r="K18" s="75"/>
      <c r="L18" s="117"/>
      <c r="M18" s="117"/>
      <c r="N18" s="117"/>
      <c r="O18" s="117"/>
      <c r="P18" s="117"/>
      <c r="Q18" s="117"/>
      <c r="R18" s="117"/>
      <c r="S18" s="117"/>
      <c r="T18" s="75"/>
      <c r="U18" s="75"/>
      <c r="V18" s="75"/>
      <c r="W18" s="75"/>
      <c r="X18" s="75"/>
      <c r="Y18" s="75"/>
      <c r="Z18" s="75"/>
      <c r="AA18" s="75"/>
      <c r="AB18" s="75"/>
      <c r="AC18" s="75"/>
      <c r="AD18" s="75"/>
    </row>
    <row r="19" spans="1:40">
      <c r="A19" s="1351" t="s">
        <v>297</v>
      </c>
      <c r="B19" s="1352"/>
      <c r="C19" s="1352"/>
      <c r="D19" s="677">
        <f>IF(E19="",0,D13*E19/100)</f>
        <v>0</v>
      </c>
      <c r="E19" s="992">
        <f>IF($E$8=1,Rentabilität!F23,IF($E$8=2,Rentabilität!H23,IF($E$8=3,Rentabilität!J23,0)))</f>
        <v>0</v>
      </c>
      <c r="F19" s="75"/>
      <c r="G19" s="1353" t="s">
        <v>422</v>
      </c>
      <c r="H19" s="1123"/>
      <c r="I19" s="993"/>
      <c r="J19" s="463">
        <f>D19*I19</f>
        <v>0</v>
      </c>
      <c r="K19" s="75"/>
      <c r="L19" s="117"/>
      <c r="M19" s="117"/>
      <c r="N19" s="117"/>
      <c r="O19" s="117"/>
      <c r="P19" s="117"/>
      <c r="Q19" s="117"/>
      <c r="R19" s="117"/>
      <c r="S19" s="117"/>
      <c r="T19" s="75"/>
      <c r="U19" s="75"/>
      <c r="V19" s="75"/>
      <c r="W19" s="75"/>
      <c r="X19" s="75"/>
      <c r="Y19" s="75"/>
      <c r="Z19" s="75"/>
      <c r="AA19" s="75"/>
      <c r="AB19" s="75"/>
      <c r="AC19" s="75"/>
      <c r="AD19" s="75"/>
      <c r="AI19" s="56"/>
      <c r="AJ19" s="56"/>
      <c r="AK19" s="56"/>
      <c r="AL19" s="56"/>
      <c r="AM19" s="56"/>
      <c r="AN19" s="56"/>
    </row>
    <row r="20" spans="1:40">
      <c r="A20" s="1351" t="s">
        <v>298</v>
      </c>
      <c r="B20" s="1352"/>
      <c r="C20" s="1352"/>
      <c r="D20" s="677">
        <f>IF(E20="",0,D14*E20/100)</f>
        <v>0</v>
      </c>
      <c r="E20" s="992">
        <f>IF($E$8=1,Rentabilität!F24,IF($E$8=2,Rentabilität!H24,IF($E$8=3,Rentabilität!J24,0)))</f>
        <v>0</v>
      </c>
      <c r="F20" s="75"/>
      <c r="G20" s="1353" t="s">
        <v>423</v>
      </c>
      <c r="H20" s="1123"/>
      <c r="I20" s="993"/>
      <c r="J20" s="463">
        <f>D20*I20</f>
        <v>0</v>
      </c>
      <c r="K20" s="75"/>
      <c r="L20" s="117"/>
      <c r="M20" s="117"/>
      <c r="N20" s="117"/>
      <c r="O20" s="117"/>
      <c r="P20" s="117"/>
      <c r="Q20" s="117"/>
      <c r="R20" s="117"/>
      <c r="S20" s="117"/>
      <c r="T20" s="75"/>
      <c r="U20" s="75"/>
      <c r="V20" s="75"/>
      <c r="W20" s="75"/>
      <c r="X20" s="75"/>
      <c r="Y20" s="75"/>
      <c r="Z20" s="75"/>
      <c r="AA20" s="75"/>
      <c r="AB20" s="75"/>
      <c r="AC20" s="75"/>
      <c r="AD20" s="75"/>
    </row>
    <row r="21" spans="1:40">
      <c r="A21" s="1351" t="s">
        <v>299</v>
      </c>
      <c r="B21" s="1352"/>
      <c r="C21" s="1352"/>
      <c r="D21" s="677">
        <f>IF(E21="",0,D15*E21/100)</f>
        <v>0</v>
      </c>
      <c r="E21" s="992">
        <f>IF($E$8=1,Rentabilität!F25,IF($E$8=2,Rentabilität!H25,IF($E$8=3,Rentabilität!J25,0)))</f>
        <v>0</v>
      </c>
      <c r="F21" s="75"/>
      <c r="G21" s="1353" t="s">
        <v>424</v>
      </c>
      <c r="H21" s="1123"/>
      <c r="I21" s="993"/>
      <c r="J21" s="463">
        <f>D21*I21</f>
        <v>0</v>
      </c>
      <c r="K21" s="75"/>
      <c r="L21" s="117"/>
      <c r="M21" s="117"/>
      <c r="N21" s="117"/>
      <c r="O21" s="117"/>
      <c r="P21" s="117"/>
      <c r="Q21" s="117"/>
      <c r="R21" s="117"/>
      <c r="S21" s="117"/>
      <c r="T21" s="75"/>
      <c r="U21" s="75"/>
      <c r="V21" s="75"/>
      <c r="W21" s="75"/>
      <c r="X21" s="75"/>
      <c r="Y21" s="75"/>
      <c r="Z21" s="75"/>
      <c r="AA21" s="75"/>
      <c r="AB21" s="75"/>
      <c r="AC21" s="75"/>
      <c r="AD21" s="75"/>
    </row>
    <row r="22" spans="1:40" ht="14.25" customHeight="1">
      <c r="A22" s="1384" t="s">
        <v>300</v>
      </c>
      <c r="B22" s="1385"/>
      <c r="C22" s="1386"/>
      <c r="D22" s="677">
        <f>IF(E22="",0,D16*E22/100)</f>
        <v>0</v>
      </c>
      <c r="E22" s="992">
        <f>IF($E$8=1,Rentabilität!F26,IF($E$8=2,Rentabilität!H26,IF($E$8=3,Rentabilität!J26,0)))</f>
        <v>0</v>
      </c>
      <c r="F22" s="75"/>
      <c r="G22" s="1387" t="s">
        <v>425</v>
      </c>
      <c r="H22" s="1125"/>
      <c r="I22" s="993"/>
      <c r="J22" s="106">
        <f>D22*I22</f>
        <v>0</v>
      </c>
      <c r="K22" s="75"/>
      <c r="L22" s="117"/>
      <c r="M22" s="117"/>
      <c r="N22" s="117"/>
      <c r="O22" s="117"/>
      <c r="P22" s="117"/>
      <c r="Q22" s="117"/>
      <c r="R22" s="117"/>
      <c r="S22" s="117"/>
      <c r="T22" s="75"/>
      <c r="U22" s="75"/>
      <c r="V22" s="75"/>
      <c r="W22" s="75"/>
      <c r="X22" s="75"/>
      <c r="Y22" s="511"/>
      <c r="Z22" s="664"/>
      <c r="AA22" s="664"/>
      <c r="AB22" s="664"/>
      <c r="AC22" s="664"/>
      <c r="AD22" s="664"/>
      <c r="AE22" s="54"/>
      <c r="AF22" s="54"/>
      <c r="AG22" s="54"/>
      <c r="AH22" s="56"/>
      <c r="AI22" s="56"/>
      <c r="AJ22" s="56"/>
      <c r="AK22" s="56"/>
      <c r="AL22" s="56"/>
      <c r="AM22" s="56"/>
      <c r="AN22" s="56"/>
    </row>
    <row r="23" spans="1:40">
      <c r="A23" s="678" t="s">
        <v>419</v>
      </c>
      <c r="B23" s="679"/>
      <c r="C23" s="680"/>
      <c r="D23" s="681">
        <f>SUM(D18:D22)</f>
        <v>0</v>
      </c>
      <c r="E23" s="682">
        <f>IF(D$17=0,0,(D23/D$17*100))</f>
        <v>0</v>
      </c>
      <c r="F23" s="75"/>
      <c r="G23" s="673" t="s">
        <v>426</v>
      </c>
      <c r="H23" s="481"/>
      <c r="I23" s="683"/>
      <c r="J23" s="412">
        <f>SUM(J18:J22)</f>
        <v>0</v>
      </c>
      <c r="K23" s="75"/>
      <c r="L23" s="117"/>
      <c r="M23" s="117"/>
      <c r="N23" s="117"/>
      <c r="O23" s="117"/>
      <c r="P23" s="117"/>
      <c r="Q23" s="117"/>
      <c r="R23" s="117"/>
      <c r="S23" s="117"/>
      <c r="T23" s="75"/>
      <c r="U23" s="75"/>
      <c r="V23" s="75"/>
      <c r="W23" s="75"/>
      <c r="X23" s="75"/>
      <c r="Y23" s="75"/>
      <c r="Z23" s="75"/>
      <c r="AA23" s="75"/>
      <c r="AB23" s="75"/>
      <c r="AC23" s="75"/>
      <c r="AD23" s="75"/>
    </row>
    <row r="24" spans="1:40">
      <c r="A24" s="163" t="s">
        <v>43</v>
      </c>
      <c r="B24" s="428"/>
      <c r="C24" s="496"/>
      <c r="D24" s="684">
        <f>(D17-D23)</f>
        <v>0</v>
      </c>
      <c r="E24" s="676">
        <f t="shared" ref="E24:E30" si="0">IF(D$17=0,0,(D24/D$17*100))</f>
        <v>0</v>
      </c>
      <c r="F24" s="75"/>
      <c r="G24" s="75"/>
      <c r="H24" s="75"/>
      <c r="I24" s="75"/>
      <c r="J24" s="75"/>
      <c r="K24" s="75"/>
      <c r="L24" s="117"/>
      <c r="M24" s="117"/>
      <c r="N24" s="117"/>
      <c r="O24" s="117"/>
      <c r="P24" s="117"/>
      <c r="Q24" s="117"/>
      <c r="R24" s="117"/>
      <c r="S24" s="117"/>
      <c r="T24" s="75"/>
      <c r="U24" s="75"/>
      <c r="V24" s="75"/>
      <c r="W24" s="75"/>
      <c r="X24" s="75"/>
      <c r="Y24" s="75"/>
      <c r="Z24" s="75"/>
      <c r="AA24" s="75"/>
      <c r="AB24" s="75"/>
      <c r="AC24" s="75"/>
      <c r="AD24" s="75"/>
    </row>
    <row r="25" spans="1:40" ht="18">
      <c r="A25" s="165" t="s">
        <v>44</v>
      </c>
      <c r="B25" s="679"/>
      <c r="C25" s="494"/>
      <c r="D25" s="906">
        <f>IF($E$8=1,Rentabilität!E35,IF($E$8=2,Rentabilität!G35,IF($E$8=3,Rentabilität!I35,0)))</f>
        <v>0</v>
      </c>
      <c r="E25" s="668">
        <f t="shared" si="0"/>
        <v>0</v>
      </c>
      <c r="F25" s="75"/>
      <c r="G25" s="75"/>
      <c r="H25" s="75"/>
      <c r="I25" s="75"/>
      <c r="J25" s="75"/>
      <c r="K25" s="75"/>
      <c r="L25" s="117"/>
      <c r="M25" s="117"/>
      <c r="N25" s="117"/>
      <c r="O25" s="117"/>
      <c r="P25" s="117"/>
      <c r="Q25" s="117"/>
      <c r="R25" s="117"/>
      <c r="S25" s="117"/>
      <c r="T25" s="75"/>
      <c r="U25" s="75"/>
      <c r="V25" s="75"/>
      <c r="W25" s="75"/>
      <c r="X25" s="75"/>
      <c r="Y25" s="511"/>
      <c r="Z25" s="664"/>
      <c r="AA25" s="664"/>
      <c r="AB25" s="664"/>
      <c r="AC25" s="664"/>
      <c r="AD25" s="664"/>
      <c r="AE25" s="54"/>
      <c r="AF25" s="54"/>
      <c r="AG25" s="54"/>
      <c r="AH25" s="56"/>
      <c r="AI25" s="56"/>
      <c r="AJ25" s="56"/>
      <c r="AK25" s="56"/>
      <c r="AL25" s="56"/>
      <c r="AM25" s="56"/>
      <c r="AN25" s="56"/>
    </row>
    <row r="26" spans="1:40">
      <c r="A26" s="163" t="s">
        <v>45</v>
      </c>
      <c r="B26" s="428"/>
      <c r="C26" s="496"/>
      <c r="D26" s="545">
        <f>(D24-D25)</f>
        <v>0</v>
      </c>
      <c r="E26" s="685">
        <f t="shared" si="0"/>
        <v>0</v>
      </c>
      <c r="F26" s="75"/>
      <c r="K26" s="75"/>
      <c r="L26" s="117"/>
      <c r="M26" s="117"/>
      <c r="N26" s="117"/>
      <c r="O26" s="117"/>
      <c r="P26" s="117"/>
      <c r="Q26" s="117"/>
      <c r="R26" s="117"/>
      <c r="S26" s="117"/>
      <c r="T26" s="75"/>
      <c r="U26" s="75"/>
      <c r="V26" s="75"/>
      <c r="W26" s="75"/>
      <c r="X26" s="75"/>
      <c r="Y26" s="75"/>
      <c r="Z26" s="75"/>
      <c r="AA26" s="75"/>
      <c r="AB26" s="75"/>
      <c r="AC26" s="75"/>
      <c r="AD26" s="75"/>
    </row>
    <row r="27" spans="1:40">
      <c r="A27" s="165" t="s">
        <v>293</v>
      </c>
      <c r="B27" s="679"/>
      <c r="C27" s="494"/>
      <c r="D27" s="906">
        <f>IF($E$8=1,'übrige Kosten'!C30,IF($E$8=2,'übrige Kosten'!E30,IF($E$8=3,'übrige Kosten'!G30,0)))</f>
        <v>0</v>
      </c>
      <c r="E27" s="668">
        <f t="shared" si="0"/>
        <v>0</v>
      </c>
      <c r="F27" s="75"/>
      <c r="K27" s="75"/>
      <c r="L27" s="117"/>
      <c r="M27" s="117"/>
      <c r="N27" s="117"/>
      <c r="O27" s="117"/>
      <c r="P27" s="117"/>
      <c r="Q27" s="117"/>
      <c r="R27" s="117"/>
      <c r="S27" s="117"/>
      <c r="T27" s="75"/>
      <c r="U27" s="75"/>
      <c r="V27" s="75"/>
      <c r="W27" s="75"/>
      <c r="X27" s="75"/>
      <c r="Y27" s="75"/>
      <c r="Z27" s="75"/>
      <c r="AA27" s="75"/>
      <c r="AB27" s="75"/>
      <c r="AC27" s="75"/>
      <c r="AD27" s="75"/>
    </row>
    <row r="28" spans="1:40">
      <c r="A28" s="163" t="s">
        <v>104</v>
      </c>
      <c r="B28" s="428"/>
      <c r="C28" s="158"/>
      <c r="D28" s="545">
        <f>D26-D27</f>
        <v>0</v>
      </c>
      <c r="E28" s="686">
        <f t="shared" si="0"/>
        <v>0</v>
      </c>
      <c r="F28" s="75"/>
      <c r="K28" s="75"/>
      <c r="L28" s="117"/>
      <c r="M28" s="117"/>
      <c r="N28" s="117"/>
      <c r="O28" s="117"/>
      <c r="P28" s="117"/>
      <c r="Q28" s="117"/>
      <c r="R28" s="117"/>
      <c r="S28" s="117"/>
      <c r="T28" s="75"/>
      <c r="U28" s="75"/>
      <c r="V28" s="75"/>
      <c r="W28" s="75"/>
      <c r="X28" s="75"/>
      <c r="Y28" s="75"/>
      <c r="Z28" s="75"/>
      <c r="AA28" s="75"/>
      <c r="AB28" s="75"/>
      <c r="AC28" s="75"/>
      <c r="AD28" s="75"/>
    </row>
    <row r="29" spans="1:40">
      <c r="A29" s="107" t="s">
        <v>362</v>
      </c>
      <c r="B29" s="119"/>
      <c r="C29" s="155"/>
      <c r="D29" s="906">
        <f>IF(E8=1,'übrige Kosten'!C34+'übrige Kosten'!C35,IF(E8=2,'übrige Kosten'!E34+'übrige Kosten'!E35,IF(E8=3,'übrige Kosten'!G34+'übrige Kosten'!G35,0)))</f>
        <v>0</v>
      </c>
      <c r="E29" s="668">
        <f t="shared" si="0"/>
        <v>0</v>
      </c>
      <c r="F29" s="75"/>
      <c r="K29" s="75"/>
      <c r="L29" s="117"/>
      <c r="M29" s="75"/>
      <c r="N29" s="75"/>
      <c r="O29" s="75"/>
      <c r="P29" s="75"/>
      <c r="Q29" s="75"/>
      <c r="R29" s="75"/>
      <c r="S29" s="75"/>
      <c r="T29" s="75"/>
      <c r="U29" s="75"/>
      <c r="V29" s="75"/>
      <c r="W29" s="75"/>
      <c r="X29" s="75"/>
      <c r="Y29" s="75"/>
      <c r="Z29" s="75"/>
      <c r="AA29" s="75"/>
      <c r="AB29" s="75"/>
      <c r="AC29" s="75"/>
      <c r="AD29" s="75"/>
    </row>
    <row r="30" spans="1:40" ht="18">
      <c r="A30" s="443" t="s">
        <v>449</v>
      </c>
      <c r="B30" s="444"/>
      <c r="C30" s="497"/>
      <c r="D30" s="498">
        <f>(D28-D29)</f>
        <v>0</v>
      </c>
      <c r="E30" s="676">
        <f t="shared" si="0"/>
        <v>0</v>
      </c>
      <c r="F30" s="75"/>
      <c r="K30" s="75"/>
      <c r="L30" s="117"/>
      <c r="M30" s="75"/>
      <c r="N30" s="75"/>
      <c r="O30" s="75"/>
      <c r="P30" s="75"/>
      <c r="Q30" s="75"/>
      <c r="R30" s="75"/>
      <c r="S30" s="75"/>
      <c r="T30" s="75"/>
      <c r="U30" s="75"/>
      <c r="V30" s="75"/>
      <c r="W30" s="75"/>
      <c r="X30" s="75"/>
      <c r="Y30" s="511"/>
      <c r="Z30" s="664"/>
      <c r="AA30" s="664"/>
      <c r="AB30" s="664"/>
      <c r="AC30" s="664"/>
      <c r="AD30" s="664"/>
      <c r="AE30" s="54"/>
      <c r="AF30" s="54"/>
      <c r="AG30" s="54"/>
      <c r="AH30" s="56"/>
      <c r="AI30" s="56"/>
      <c r="AJ30" s="56"/>
      <c r="AK30" s="56"/>
      <c r="AL30" s="56"/>
      <c r="AM30" s="56"/>
      <c r="AN30" s="56"/>
    </row>
    <row r="31" spans="1:40">
      <c r="A31" s="939" t="str">
        <f>IF(Unternehmerlohn!F43&gt;=Unternehmerlohn!F37,"  - Geplanter Unternehmerlohn","  - Notwendiger Unternehmerlohn")</f>
        <v xml:space="preserve">  - Geplanter Unternehmerlohn</v>
      </c>
      <c r="B31" s="469"/>
      <c r="C31" s="469"/>
      <c r="D31" s="906">
        <f>IF($E$8=1,Rentabilität!E44,IF($E$8=2,Rentabilität!G44,IF($E$8=3,Rentabilität!I44,0)))</f>
        <v>0</v>
      </c>
      <c r="E31" s="668">
        <f>IF(D$17=0,0,(D31/D$17*100))</f>
        <v>0</v>
      </c>
      <c r="F31" s="75"/>
      <c r="K31" s="75"/>
      <c r="L31" s="117"/>
      <c r="M31" s="75"/>
      <c r="N31" s="75"/>
      <c r="O31" s="75"/>
      <c r="P31" s="75"/>
      <c r="Q31" s="75"/>
      <c r="R31" s="75"/>
      <c r="S31" s="75"/>
      <c r="T31" s="75"/>
      <c r="U31" s="75"/>
      <c r="V31" s="75"/>
      <c r="W31" s="75"/>
      <c r="X31" s="75"/>
      <c r="Y31" s="75"/>
      <c r="Z31" s="75"/>
      <c r="AA31" s="75"/>
      <c r="AB31" s="75"/>
      <c r="AC31" s="75"/>
      <c r="AD31" s="75"/>
    </row>
    <row r="32" spans="1:40">
      <c r="A32" s="940" t="s">
        <v>471</v>
      </c>
      <c r="B32" s="469"/>
      <c r="C32" s="469"/>
      <c r="D32" s="920"/>
      <c r="E32" s="669">
        <f>IF(D$17=0,0,(D32/D$17*100))</f>
        <v>0</v>
      </c>
      <c r="F32" s="75"/>
      <c r="G32" s="662" t="str">
        <f>IF(D44&lt;0,"Überprüfung der Gesamtsituation erforderlich","")</f>
        <v/>
      </c>
      <c r="L32" s="117"/>
      <c r="M32" s="75"/>
      <c r="N32" s="75"/>
      <c r="O32" s="75"/>
      <c r="P32" s="75"/>
      <c r="Q32" s="75"/>
      <c r="R32" s="75"/>
      <c r="S32" s="75"/>
      <c r="T32" s="75"/>
      <c r="U32" s="75"/>
      <c r="V32" s="75"/>
      <c r="W32" s="75"/>
      <c r="X32" s="75"/>
      <c r="Y32" s="75"/>
      <c r="Z32" s="75"/>
      <c r="AA32" s="75"/>
      <c r="AB32" s="75"/>
      <c r="AC32" s="75"/>
      <c r="AD32" s="75"/>
    </row>
    <row r="33" spans="1:40" ht="18">
      <c r="A33" s="690" t="s">
        <v>427</v>
      </c>
      <c r="B33" s="691"/>
      <c r="C33" s="692"/>
      <c r="D33" s="691">
        <f>D31+D32</f>
        <v>0</v>
      </c>
      <c r="E33" s="669">
        <f>IF(D$17=0,0,(D33/D$17*100))</f>
        <v>0</v>
      </c>
      <c r="F33" s="75"/>
      <c r="K33" s="75"/>
      <c r="L33" s="117"/>
      <c r="M33" s="75"/>
      <c r="N33" s="75"/>
      <c r="O33" s="75"/>
      <c r="P33" s="75"/>
      <c r="Q33" s="75"/>
      <c r="R33" s="75"/>
      <c r="S33" s="75"/>
      <c r="T33" s="75"/>
      <c r="U33" s="75"/>
      <c r="V33" s="75"/>
      <c r="W33" s="75"/>
      <c r="X33" s="75"/>
      <c r="Y33" s="511"/>
      <c r="Z33" s="664"/>
      <c r="AA33" s="664"/>
      <c r="AB33" s="664"/>
      <c r="AC33" s="664"/>
      <c r="AD33" s="664"/>
      <c r="AE33" s="54"/>
      <c r="AF33" s="54"/>
      <c r="AG33" s="54"/>
      <c r="AH33" s="56"/>
      <c r="AI33" s="56"/>
      <c r="AJ33" s="56"/>
      <c r="AK33" s="56"/>
      <c r="AL33" s="56"/>
      <c r="AM33" s="56"/>
      <c r="AN33" s="56"/>
    </row>
    <row r="34" spans="1:40" ht="18">
      <c r="A34" s="104"/>
      <c r="B34" s="117"/>
      <c r="C34" s="117"/>
      <c r="D34" s="117"/>
      <c r="E34" s="82"/>
      <c r="F34" s="75"/>
      <c r="K34" s="75"/>
      <c r="L34" s="117"/>
      <c r="M34" s="75"/>
      <c r="N34" s="75"/>
      <c r="O34" s="75"/>
      <c r="P34" s="75"/>
      <c r="Q34" s="75"/>
      <c r="R34" s="75"/>
      <c r="S34" s="75"/>
      <c r="T34" s="75"/>
      <c r="U34" s="75"/>
      <c r="V34" s="75"/>
      <c r="W34" s="75"/>
      <c r="X34" s="75"/>
      <c r="Y34" s="511"/>
      <c r="Z34" s="664"/>
      <c r="AA34" s="664"/>
      <c r="AB34" s="664"/>
      <c r="AC34" s="664"/>
      <c r="AD34" s="664"/>
      <c r="AE34" s="54"/>
      <c r="AF34" s="54"/>
      <c r="AG34" s="54"/>
      <c r="AH34" s="56"/>
      <c r="AI34" s="56"/>
      <c r="AJ34" s="56"/>
      <c r="AK34" s="56"/>
      <c r="AL34" s="56"/>
      <c r="AM34" s="56"/>
      <c r="AN34" s="56"/>
    </row>
    <row r="35" spans="1:40">
      <c r="A35" s="169" t="s">
        <v>301</v>
      </c>
      <c r="B35" s="178"/>
      <c r="C35" s="490"/>
      <c r="D35" s="435">
        <f>D30-D31-D32</f>
        <v>0</v>
      </c>
      <c r="E35" s="936">
        <f>IF([2]Rentabilität!C$13=0,"",(D35/[2]Rentabilität!C$13*100))</f>
        <v>0</v>
      </c>
      <c r="F35" s="75"/>
      <c r="K35" s="75"/>
      <c r="L35" s="117"/>
      <c r="M35" s="75"/>
      <c r="N35" s="75"/>
      <c r="O35" s="75"/>
      <c r="P35" s="75"/>
      <c r="Q35" s="75"/>
      <c r="R35" s="75"/>
      <c r="S35" s="75"/>
      <c r="T35" s="75"/>
      <c r="U35" s="75"/>
      <c r="V35" s="75"/>
      <c r="W35" s="75"/>
      <c r="X35" s="75"/>
      <c r="Y35" s="75"/>
      <c r="Z35" s="75"/>
      <c r="AA35" s="75"/>
      <c r="AB35" s="75"/>
      <c r="AC35" s="75"/>
      <c r="AD35" s="75"/>
    </row>
    <row r="36" spans="1:40">
      <c r="A36" s="75"/>
      <c r="B36" s="75"/>
      <c r="C36" s="75"/>
      <c r="D36" s="75"/>
      <c r="E36" s="75"/>
      <c r="F36" s="75"/>
      <c r="G36" s="75"/>
      <c r="H36" s="75"/>
      <c r="I36" s="75"/>
      <c r="J36" s="75"/>
      <c r="K36" s="75"/>
      <c r="L36" s="117"/>
      <c r="M36" s="117"/>
      <c r="N36" s="75"/>
      <c r="O36" s="117"/>
      <c r="P36" s="117"/>
      <c r="Q36" s="117"/>
      <c r="R36" s="117"/>
      <c r="S36" s="117"/>
      <c r="T36" s="117"/>
      <c r="U36" s="117"/>
      <c r="V36" s="117"/>
      <c r="W36" s="117"/>
      <c r="X36" s="75"/>
      <c r="Y36" s="75"/>
      <c r="Z36" s="75"/>
      <c r="AA36" s="75"/>
      <c r="AB36" s="75"/>
      <c r="AC36" s="75"/>
      <c r="AD36" s="75"/>
    </row>
    <row r="37" spans="1:40" ht="18">
      <c r="A37" s="75"/>
      <c r="B37" s="75"/>
      <c r="C37" s="75"/>
      <c r="D37" s="75"/>
      <c r="E37" s="75"/>
      <c r="F37" s="117"/>
      <c r="G37" s="117"/>
      <c r="H37" s="117"/>
      <c r="I37" s="117"/>
      <c r="J37" s="117"/>
      <c r="K37" s="117"/>
      <c r="L37" s="117"/>
      <c r="M37" s="117"/>
      <c r="N37" s="117"/>
      <c r="O37" s="117"/>
      <c r="P37" s="117"/>
      <c r="Q37" s="117"/>
      <c r="R37" s="117"/>
      <c r="S37" s="117"/>
      <c r="T37" s="117"/>
      <c r="U37" s="117"/>
      <c r="V37" s="117"/>
      <c r="W37" s="75"/>
      <c r="X37" s="75"/>
      <c r="Y37" s="511"/>
      <c r="Z37" s="664"/>
      <c r="AA37" s="664"/>
      <c r="AB37" s="664"/>
      <c r="AC37" s="664"/>
      <c r="AD37" s="664"/>
      <c r="AE37" s="54"/>
      <c r="AF37" s="54"/>
      <c r="AG37" s="54"/>
      <c r="AH37" s="56"/>
      <c r="AI37" s="56"/>
      <c r="AJ37" s="56"/>
      <c r="AK37" s="56"/>
      <c r="AL37" s="56"/>
      <c r="AM37" s="56"/>
      <c r="AN37" s="56"/>
    </row>
    <row r="38" spans="1:40" ht="18">
      <c r="A38" s="634" t="s">
        <v>429</v>
      </c>
      <c r="B38" s="454"/>
      <c r="C38" s="117"/>
      <c r="D38" s="117"/>
      <c r="E38" s="75"/>
      <c r="F38" s="117"/>
      <c r="G38" s="117"/>
      <c r="H38" s="117"/>
      <c r="I38" s="117"/>
      <c r="J38" s="117"/>
      <c r="K38" s="117"/>
      <c r="L38" s="117"/>
      <c r="M38" s="117"/>
      <c r="N38" s="117"/>
      <c r="O38" s="117"/>
      <c r="P38" s="117"/>
      <c r="Q38" s="117"/>
      <c r="R38" s="117"/>
      <c r="S38" s="117"/>
      <c r="T38" s="117"/>
      <c r="U38" s="117"/>
      <c r="V38" s="117"/>
      <c r="W38" s="75"/>
      <c r="X38" s="75"/>
      <c r="Y38" s="511"/>
      <c r="Z38" s="664"/>
      <c r="AA38" s="664"/>
      <c r="AB38" s="664"/>
      <c r="AC38" s="664"/>
      <c r="AD38" s="664"/>
      <c r="AE38" s="54"/>
      <c r="AF38" s="54"/>
      <c r="AG38" s="54"/>
      <c r="AH38" s="56"/>
      <c r="AI38" s="56"/>
      <c r="AJ38" s="56"/>
      <c r="AK38" s="56"/>
      <c r="AL38" s="56"/>
      <c r="AM38" s="56"/>
      <c r="AN38" s="56"/>
    </row>
    <row r="39" spans="1:40" ht="18">
      <c r="A39" s="117"/>
      <c r="B39" s="117"/>
      <c r="C39" s="117"/>
      <c r="D39" s="152" t="s">
        <v>30</v>
      </c>
      <c r="E39" s="75"/>
      <c r="F39" s="117"/>
      <c r="G39" s="117"/>
      <c r="H39" s="117"/>
      <c r="I39" s="117"/>
      <c r="J39" s="117"/>
      <c r="K39" s="117"/>
      <c r="L39" s="117"/>
      <c r="M39" s="117"/>
      <c r="N39" s="117"/>
      <c r="O39" s="117"/>
      <c r="P39" s="117"/>
      <c r="Q39" s="117"/>
      <c r="R39" s="117"/>
      <c r="S39" s="117"/>
      <c r="T39" s="117"/>
      <c r="U39" s="117"/>
      <c r="V39" s="117"/>
      <c r="W39" s="75"/>
      <c r="X39" s="75"/>
      <c r="Y39" s="511"/>
      <c r="Z39" s="664"/>
      <c r="AA39" s="664"/>
      <c r="AB39" s="664"/>
      <c r="AC39" s="664"/>
      <c r="AD39" s="664"/>
      <c r="AE39" s="54"/>
      <c r="AF39" s="54"/>
      <c r="AG39" s="54"/>
      <c r="AH39" s="56"/>
      <c r="AI39" s="56"/>
      <c r="AJ39" s="56"/>
      <c r="AK39" s="56"/>
      <c r="AL39" s="56"/>
      <c r="AM39" s="56"/>
      <c r="AN39" s="56"/>
    </row>
    <row r="40" spans="1:40" ht="18">
      <c r="A40" s="423" t="s">
        <v>390</v>
      </c>
      <c r="B40" s="415"/>
      <c r="C40" s="416"/>
      <c r="D40" s="687">
        <f>$D$25</f>
        <v>0</v>
      </c>
      <c r="E40" s="75"/>
      <c r="F40" s="117"/>
      <c r="G40" s="117"/>
      <c r="H40" s="117"/>
      <c r="I40" s="117"/>
      <c r="J40" s="117"/>
      <c r="K40" s="117"/>
      <c r="L40" s="117"/>
      <c r="M40" s="117"/>
      <c r="N40" s="117"/>
      <c r="O40" s="117"/>
      <c r="P40" s="117"/>
      <c r="Q40" s="117"/>
      <c r="R40" s="117"/>
      <c r="S40" s="117"/>
      <c r="T40" s="117"/>
      <c r="U40" s="117"/>
      <c r="V40" s="117"/>
      <c r="W40" s="75"/>
      <c r="X40" s="75"/>
      <c r="Y40" s="511"/>
      <c r="Z40" s="664"/>
      <c r="AA40" s="664"/>
      <c r="AB40" s="664"/>
      <c r="AC40" s="664"/>
      <c r="AD40" s="664"/>
      <c r="AE40" s="54"/>
      <c r="AF40" s="54"/>
      <c r="AG40" s="54"/>
      <c r="AH40" s="56"/>
      <c r="AI40" s="56"/>
      <c r="AJ40" s="56"/>
      <c r="AK40" s="56"/>
      <c r="AL40" s="56"/>
      <c r="AM40" s="56"/>
      <c r="AN40" s="56"/>
    </row>
    <row r="41" spans="1:40" ht="18">
      <c r="A41" s="104" t="s">
        <v>391</v>
      </c>
      <c r="B41" s="117"/>
      <c r="C41" s="82"/>
      <c r="D41" s="688">
        <f>$D$27</f>
        <v>0</v>
      </c>
      <c r="E41" s="75"/>
      <c r="F41" s="117"/>
      <c r="G41" s="117"/>
      <c r="H41" s="117"/>
      <c r="I41" s="117"/>
      <c r="J41" s="117"/>
      <c r="K41" s="117"/>
      <c r="L41" s="117"/>
      <c r="M41" s="117"/>
      <c r="N41" s="117"/>
      <c r="O41" s="117"/>
      <c r="P41" s="117"/>
      <c r="Q41" s="117"/>
      <c r="R41" s="117"/>
      <c r="S41" s="117"/>
      <c r="T41" s="117"/>
      <c r="U41" s="117"/>
      <c r="V41" s="117"/>
      <c r="W41" s="75"/>
      <c r="X41" s="75"/>
      <c r="Y41" s="511"/>
      <c r="Z41" s="664"/>
      <c r="AA41" s="664"/>
      <c r="AB41" s="664"/>
      <c r="AC41" s="664"/>
      <c r="AD41" s="664"/>
      <c r="AE41" s="54"/>
      <c r="AF41" s="54"/>
      <c r="AG41" s="54"/>
      <c r="AH41" s="56"/>
      <c r="AI41" s="56"/>
      <c r="AJ41" s="56"/>
      <c r="AK41" s="56"/>
      <c r="AL41" s="56"/>
      <c r="AM41" s="56"/>
      <c r="AN41" s="56"/>
    </row>
    <row r="42" spans="1:40" ht="18">
      <c r="A42" s="104" t="s">
        <v>392</v>
      </c>
      <c r="B42" s="117"/>
      <c r="C42" s="82"/>
      <c r="D42" s="688">
        <f>$D$29</f>
        <v>0</v>
      </c>
      <c r="E42" s="75"/>
      <c r="F42" s="117"/>
      <c r="G42" s="117"/>
      <c r="H42" s="117"/>
      <c r="I42" s="117"/>
      <c r="J42" s="117"/>
      <c r="K42" s="117"/>
      <c r="L42" s="117"/>
      <c r="M42" s="117"/>
      <c r="N42" s="117"/>
      <c r="O42" s="117"/>
      <c r="P42" s="117"/>
      <c r="Q42" s="117"/>
      <c r="R42" s="117"/>
      <c r="S42" s="117"/>
      <c r="T42" s="117"/>
      <c r="U42" s="117"/>
      <c r="V42" s="117"/>
      <c r="W42" s="75"/>
      <c r="X42" s="75"/>
      <c r="Y42" s="511"/>
      <c r="Z42" s="664"/>
      <c r="AA42" s="664"/>
      <c r="AB42" s="664"/>
      <c r="AC42" s="664"/>
      <c r="AD42" s="664"/>
      <c r="AE42" s="54"/>
      <c r="AF42" s="54"/>
      <c r="AG42" s="54"/>
      <c r="AH42" s="56"/>
      <c r="AI42" s="56"/>
      <c r="AJ42" s="56"/>
      <c r="AK42" s="56"/>
      <c r="AL42" s="56"/>
      <c r="AM42" s="56"/>
      <c r="AN42" s="56"/>
    </row>
    <row r="43" spans="1:40" ht="18">
      <c r="A43" s="104" t="s">
        <v>393</v>
      </c>
      <c r="B43" s="117"/>
      <c r="C43" s="82"/>
      <c r="D43" s="688">
        <f>$D$31+$D$32</f>
        <v>0</v>
      </c>
      <c r="E43" s="75"/>
      <c r="F43" s="117"/>
      <c r="G43" s="117"/>
      <c r="H43" s="117"/>
      <c r="I43" s="117"/>
      <c r="J43" s="117"/>
      <c r="K43" s="117"/>
      <c r="L43" s="117"/>
      <c r="M43" s="117"/>
      <c r="N43" s="117"/>
      <c r="O43" s="117"/>
      <c r="P43" s="117"/>
      <c r="Q43" s="117"/>
      <c r="R43" s="117"/>
      <c r="S43" s="117"/>
      <c r="T43" s="117"/>
      <c r="U43" s="117"/>
      <c r="V43" s="117"/>
      <c r="W43" s="75"/>
      <c r="X43" s="75"/>
      <c r="Y43" s="511"/>
      <c r="Z43" s="664"/>
      <c r="AA43" s="664"/>
      <c r="AB43" s="664"/>
      <c r="AC43" s="664"/>
      <c r="AD43" s="664"/>
      <c r="AE43" s="54"/>
      <c r="AF43" s="54"/>
      <c r="AG43" s="54"/>
      <c r="AH43" s="56"/>
      <c r="AI43" s="56"/>
      <c r="AJ43" s="56"/>
      <c r="AK43" s="56"/>
      <c r="AL43" s="56"/>
      <c r="AM43" s="56"/>
      <c r="AN43" s="56"/>
    </row>
    <row r="44" spans="1:40" ht="18">
      <c r="A44" s="404" t="s">
        <v>428</v>
      </c>
      <c r="B44" s="81"/>
      <c r="C44" s="258"/>
      <c r="D44" s="689">
        <f>D35</f>
        <v>0</v>
      </c>
      <c r="E44" s="75"/>
      <c r="F44" s="117"/>
      <c r="G44" s="117"/>
      <c r="H44" s="117"/>
      <c r="I44" s="117"/>
      <c r="J44" s="117"/>
      <c r="K44" s="117"/>
      <c r="L44" s="117"/>
      <c r="M44" s="117"/>
      <c r="N44" s="117"/>
      <c r="O44" s="117"/>
      <c r="P44" s="117"/>
      <c r="Q44" s="117"/>
      <c r="R44" s="117"/>
      <c r="S44" s="117"/>
      <c r="T44" s="117"/>
      <c r="U44" s="117"/>
      <c r="V44" s="117"/>
      <c r="W44" s="75"/>
      <c r="X44" s="75"/>
      <c r="Y44" s="511"/>
      <c r="Z44" s="664"/>
      <c r="AA44" s="664"/>
      <c r="AB44" s="664"/>
      <c r="AC44" s="664"/>
      <c r="AD44" s="664"/>
      <c r="AE44" s="54"/>
      <c r="AF44" s="54"/>
      <c r="AG44" s="54"/>
      <c r="AH44" s="56"/>
      <c r="AI44" s="56"/>
      <c r="AJ44" s="56"/>
      <c r="AK44" s="56"/>
      <c r="AL44" s="56"/>
      <c r="AM44" s="56"/>
      <c r="AN44" s="56"/>
    </row>
    <row r="45" spans="1:40" ht="18">
      <c r="A45" s="673" t="s">
        <v>394</v>
      </c>
      <c r="B45" s="481"/>
      <c r="C45" s="481"/>
      <c r="D45" s="419">
        <f>SUM(D40:D44)</f>
        <v>0</v>
      </c>
      <c r="E45" s="75"/>
      <c r="F45" s="117"/>
      <c r="G45" s="117"/>
      <c r="H45" s="117"/>
      <c r="I45" s="117"/>
      <c r="J45" s="117"/>
      <c r="K45" s="117"/>
      <c r="L45" s="117"/>
      <c r="M45" s="117"/>
      <c r="N45" s="117"/>
      <c r="O45" s="117"/>
      <c r="P45" s="117"/>
      <c r="Q45" s="117"/>
      <c r="R45" s="117"/>
      <c r="S45" s="117"/>
      <c r="T45" s="117"/>
      <c r="U45" s="117"/>
      <c r="V45" s="117"/>
      <c r="W45" s="75"/>
      <c r="X45" s="75"/>
      <c r="Y45" s="511"/>
      <c r="Z45" s="664"/>
      <c r="AA45" s="664"/>
      <c r="AB45" s="664"/>
      <c r="AC45" s="664"/>
      <c r="AD45" s="664"/>
      <c r="AE45" s="54"/>
      <c r="AF45" s="54"/>
      <c r="AG45" s="54"/>
      <c r="AH45" s="56"/>
      <c r="AI45" s="56"/>
      <c r="AJ45" s="56"/>
      <c r="AK45" s="56"/>
      <c r="AL45" s="56"/>
      <c r="AM45" s="56"/>
      <c r="AN45" s="56"/>
    </row>
    <row r="46" spans="1:40" ht="18">
      <c r="A46" s="404" t="s">
        <v>446</v>
      </c>
      <c r="B46" s="81"/>
      <c r="C46" s="258"/>
      <c r="D46" s="689">
        <f>J23</f>
        <v>0</v>
      </c>
      <c r="E46" s="75"/>
      <c r="F46" s="117"/>
      <c r="G46" s="117"/>
      <c r="H46" s="117"/>
      <c r="I46" s="117"/>
      <c r="J46" s="117"/>
      <c r="K46" s="117"/>
      <c r="L46" s="117"/>
      <c r="M46" s="117"/>
      <c r="N46" s="117"/>
      <c r="O46" s="117"/>
      <c r="P46" s="117"/>
      <c r="Q46" s="117"/>
      <c r="R46" s="117"/>
      <c r="S46" s="117"/>
      <c r="T46" s="117"/>
      <c r="U46" s="117"/>
      <c r="V46" s="117"/>
      <c r="W46" s="75"/>
      <c r="X46" s="75"/>
      <c r="Y46" s="511"/>
      <c r="Z46" s="664"/>
      <c r="AA46" s="664"/>
      <c r="AB46" s="664"/>
      <c r="AC46" s="664"/>
      <c r="AD46" s="664"/>
      <c r="AE46" s="54"/>
      <c r="AF46" s="54"/>
      <c r="AG46" s="54"/>
      <c r="AH46" s="56"/>
      <c r="AI46" s="56"/>
      <c r="AJ46" s="56"/>
      <c r="AK46" s="56"/>
      <c r="AL46" s="56"/>
      <c r="AM46" s="56"/>
      <c r="AN46" s="56"/>
    </row>
    <row r="47" spans="1:40" ht="18">
      <c r="A47" s="693" t="s">
        <v>399</v>
      </c>
      <c r="B47" s="694"/>
      <c r="C47" s="694"/>
      <c r="D47" s="695">
        <f>D45-D46</f>
        <v>0</v>
      </c>
      <c r="E47" s="75"/>
      <c r="F47" s="117"/>
      <c r="G47" s="117"/>
      <c r="H47" s="117"/>
      <c r="I47" s="117"/>
      <c r="J47" s="117"/>
      <c r="K47" s="117"/>
      <c r="L47" s="117"/>
      <c r="M47" s="117"/>
      <c r="N47" s="117"/>
      <c r="O47" s="117"/>
      <c r="P47" s="117"/>
      <c r="Q47" s="117"/>
      <c r="R47" s="117"/>
      <c r="S47" s="117"/>
      <c r="T47" s="117"/>
      <c r="U47" s="117"/>
      <c r="V47" s="117"/>
      <c r="W47" s="75"/>
      <c r="X47" s="75"/>
      <c r="Y47" s="511"/>
      <c r="Z47" s="664"/>
      <c r="AA47" s="664"/>
      <c r="AB47" s="664"/>
      <c r="AC47" s="664"/>
      <c r="AD47" s="664"/>
      <c r="AE47" s="54"/>
      <c r="AF47" s="54"/>
      <c r="AG47" s="54"/>
      <c r="AH47" s="56"/>
      <c r="AI47" s="56"/>
      <c r="AJ47" s="56"/>
      <c r="AK47" s="56"/>
      <c r="AL47" s="56"/>
      <c r="AM47" s="56"/>
      <c r="AN47" s="56"/>
    </row>
    <row r="48" spans="1:40" ht="18">
      <c r="A48" s="937"/>
      <c r="B48" s="937"/>
      <c r="C48" s="937"/>
      <c r="D48" s="938"/>
      <c r="E48" s="75"/>
      <c r="F48" s="117"/>
      <c r="G48" s="117"/>
      <c r="H48" s="117"/>
      <c r="I48" s="117"/>
      <c r="J48" s="117"/>
      <c r="K48" s="117"/>
      <c r="L48" s="117"/>
      <c r="M48" s="117"/>
      <c r="N48" s="117"/>
      <c r="O48" s="117"/>
      <c r="P48" s="117"/>
      <c r="Q48" s="117"/>
      <c r="R48" s="117"/>
      <c r="S48" s="117"/>
      <c r="T48" s="117"/>
      <c r="U48" s="117"/>
      <c r="V48" s="117"/>
      <c r="W48" s="75"/>
      <c r="X48" s="75"/>
      <c r="Y48" s="511"/>
      <c r="Z48" s="664"/>
      <c r="AA48" s="664"/>
      <c r="AB48" s="664"/>
      <c r="AC48" s="664"/>
      <c r="AD48" s="664"/>
      <c r="AE48" s="54"/>
      <c r="AF48" s="54"/>
      <c r="AG48" s="54"/>
      <c r="AH48" s="56"/>
      <c r="AI48" s="56"/>
      <c r="AJ48" s="56"/>
      <c r="AK48" s="56"/>
      <c r="AL48" s="56"/>
      <c r="AM48" s="56"/>
      <c r="AN48" s="56"/>
    </row>
    <row r="49" spans="1:40" ht="18">
      <c r="A49" s="117"/>
      <c r="B49" s="117"/>
      <c r="C49" s="117"/>
      <c r="D49" s="117"/>
      <c r="E49" s="117"/>
      <c r="F49" s="117"/>
      <c r="G49" s="117"/>
      <c r="H49" s="117"/>
      <c r="I49" s="117"/>
      <c r="J49" s="117"/>
      <c r="K49" s="117"/>
      <c r="L49" s="117"/>
      <c r="M49" s="117"/>
      <c r="N49" s="117"/>
      <c r="O49" s="117"/>
      <c r="P49" s="117"/>
      <c r="Q49" s="117"/>
      <c r="R49" s="117"/>
      <c r="S49" s="75"/>
      <c r="T49" s="75"/>
      <c r="U49" s="75"/>
      <c r="V49" s="75"/>
      <c r="W49" s="75"/>
      <c r="X49" s="75"/>
      <c r="Y49" s="511"/>
      <c r="Z49" s="664"/>
      <c r="AA49" s="664"/>
      <c r="AB49" s="664"/>
      <c r="AC49" s="664"/>
      <c r="AD49" s="664"/>
      <c r="AE49" s="54"/>
      <c r="AF49" s="54"/>
      <c r="AG49" s="54"/>
      <c r="AH49" s="56"/>
      <c r="AI49" s="56"/>
      <c r="AJ49" s="56"/>
      <c r="AK49" s="56"/>
      <c r="AL49" s="56"/>
      <c r="AM49" s="56"/>
      <c r="AN49" s="56"/>
    </row>
    <row r="50" spans="1:40" ht="15.75">
      <c r="A50" s="621" t="s">
        <v>395</v>
      </c>
      <c r="B50" s="621"/>
      <c r="C50" s="75"/>
      <c r="D50" s="75"/>
      <c r="E50" s="75"/>
      <c r="F50" s="75"/>
      <c r="G50" s="75"/>
      <c r="H50" s="75"/>
      <c r="I50" s="75"/>
      <c r="J50" s="75"/>
      <c r="K50" s="75"/>
      <c r="L50" s="75"/>
      <c r="M50" s="75"/>
      <c r="N50" s="75"/>
      <c r="O50" s="75"/>
      <c r="P50" s="75"/>
      <c r="Q50" s="75"/>
      <c r="R50" s="75"/>
      <c r="S50" s="75"/>
      <c r="T50" s="75"/>
      <c r="U50" s="75"/>
      <c r="V50" s="75"/>
      <c r="W50" s="75"/>
      <c r="X50" s="75"/>
      <c r="Y50" s="75"/>
      <c r="Z50" s="75"/>
      <c r="AA50" s="75"/>
      <c r="AB50" s="75"/>
      <c r="AC50" s="75"/>
      <c r="AD50" s="75"/>
    </row>
    <row r="51" spans="1:40" ht="18">
      <c r="A51" s="117"/>
      <c r="B51" s="117"/>
      <c r="C51" s="117"/>
      <c r="D51" s="117"/>
      <c r="E51" s="117"/>
      <c r="F51" s="117"/>
      <c r="G51" s="117"/>
      <c r="H51" s="117"/>
      <c r="I51" s="117"/>
      <c r="J51" s="117"/>
      <c r="K51" s="117"/>
      <c r="L51" s="117"/>
      <c r="M51" s="117"/>
      <c r="N51" s="117"/>
      <c r="O51" s="75"/>
      <c r="P51" s="75"/>
      <c r="Q51" s="75"/>
      <c r="R51" s="75"/>
      <c r="S51" s="75"/>
      <c r="T51" s="117"/>
      <c r="U51" s="75"/>
      <c r="V51" s="75"/>
      <c r="W51" s="75"/>
      <c r="X51" s="75"/>
      <c r="Y51" s="511"/>
      <c r="Z51" s="664"/>
      <c r="AA51" s="664"/>
      <c r="AB51" s="664"/>
      <c r="AC51" s="664"/>
      <c r="AD51" s="664"/>
      <c r="AE51" s="54"/>
      <c r="AF51" s="54"/>
      <c r="AG51" s="54"/>
      <c r="AH51" s="56"/>
      <c r="AI51" s="56"/>
      <c r="AJ51" s="56"/>
      <c r="AK51" s="56"/>
      <c r="AL51" s="56"/>
      <c r="AM51" s="56"/>
      <c r="AN51" s="56"/>
    </row>
    <row r="52" spans="1:40" ht="13.5" thickBot="1">
      <c r="A52" s="423"/>
      <c r="B52" s="415"/>
      <c r="C52" s="1388" t="s">
        <v>410</v>
      </c>
      <c r="D52" s="1389"/>
      <c r="E52" s="1389"/>
      <c r="F52" s="1392"/>
      <c r="G52" s="1388" t="s">
        <v>153</v>
      </c>
      <c r="H52" s="1389"/>
      <c r="I52" s="1389"/>
      <c r="J52" s="1392"/>
      <c r="K52" s="1388" t="s">
        <v>154</v>
      </c>
      <c r="L52" s="1389"/>
      <c r="M52" s="1389"/>
      <c r="N52" s="1390"/>
      <c r="O52" s="75"/>
      <c r="P52" s="75"/>
      <c r="Q52" s="75"/>
      <c r="R52" s="75"/>
      <c r="S52" s="75"/>
      <c r="T52" s="75"/>
      <c r="U52" s="75"/>
      <c r="V52" s="75"/>
      <c r="W52" s="75"/>
      <c r="X52" s="75"/>
      <c r="Y52" s="75"/>
      <c r="Z52" s="75"/>
      <c r="AA52" s="75"/>
      <c r="AB52" s="75"/>
      <c r="AC52" s="75"/>
      <c r="AD52" s="75"/>
    </row>
    <row r="53" spans="1:40" ht="13.5" thickBot="1">
      <c r="A53" s="696" t="s">
        <v>0</v>
      </c>
      <c r="B53" s="697"/>
      <c r="C53" s="698" t="s">
        <v>132</v>
      </c>
      <c r="D53" s="562" t="s">
        <v>128</v>
      </c>
      <c r="E53" s="562" t="s">
        <v>155</v>
      </c>
      <c r="F53" s="563" t="s">
        <v>1</v>
      </c>
      <c r="G53" s="698" t="s">
        <v>132</v>
      </c>
      <c r="H53" s="562" t="s">
        <v>128</v>
      </c>
      <c r="I53" s="562" t="s">
        <v>155</v>
      </c>
      <c r="J53" s="563" t="s">
        <v>1</v>
      </c>
      <c r="K53" s="698" t="s">
        <v>132</v>
      </c>
      <c r="L53" s="562" t="s">
        <v>128</v>
      </c>
      <c r="M53" s="562" t="s">
        <v>155</v>
      </c>
      <c r="N53" s="699" t="s">
        <v>1</v>
      </c>
      <c r="O53" s="75"/>
      <c r="P53" s="75"/>
      <c r="Q53" s="75"/>
      <c r="R53" s="75"/>
      <c r="S53" s="75"/>
      <c r="T53" s="75"/>
      <c r="U53" s="75"/>
      <c r="V53" s="75"/>
      <c r="W53" s="75"/>
      <c r="X53" s="75"/>
      <c r="Y53" s="75"/>
      <c r="Z53" s="75"/>
      <c r="AA53" s="75"/>
      <c r="AB53" s="75"/>
      <c r="AC53" s="75"/>
      <c r="AD53" s="75"/>
    </row>
    <row r="54" spans="1:40" ht="18">
      <c r="A54" s="700" t="s">
        <v>133</v>
      </c>
      <c r="B54" s="701"/>
      <c r="C54" s="702"/>
      <c r="D54" s="922">
        <v>40</v>
      </c>
      <c r="E54" s="566">
        <f>52*D54</f>
        <v>2080</v>
      </c>
      <c r="F54" s="567"/>
      <c r="G54" s="575"/>
      <c r="H54" s="922"/>
      <c r="I54" s="566">
        <f>52*H54</f>
        <v>0</v>
      </c>
      <c r="J54" s="567"/>
      <c r="K54" s="575"/>
      <c r="L54" s="922"/>
      <c r="M54" s="566">
        <f>52*L54</f>
        <v>0</v>
      </c>
      <c r="N54" s="566"/>
      <c r="O54" s="75"/>
      <c r="P54" s="75"/>
      <c r="Q54" s="75"/>
      <c r="R54" s="75"/>
      <c r="S54" s="75"/>
      <c r="T54" s="75"/>
      <c r="U54" s="75"/>
      <c r="V54" s="75"/>
      <c r="W54" s="75"/>
      <c r="X54" s="75"/>
      <c r="Y54" s="511"/>
      <c r="Z54" s="664"/>
      <c r="AA54" s="664"/>
      <c r="AB54" s="664"/>
      <c r="AC54" s="664"/>
      <c r="AD54" s="664"/>
      <c r="AE54" s="54"/>
      <c r="AF54" s="54"/>
      <c r="AG54" s="54"/>
      <c r="AH54" s="56"/>
      <c r="AI54" s="56"/>
      <c r="AJ54" s="56"/>
      <c r="AK54" s="56"/>
      <c r="AL54" s="56"/>
      <c r="AM54" s="56"/>
      <c r="AN54" s="56"/>
    </row>
    <row r="55" spans="1:40">
      <c r="A55" s="98" t="s">
        <v>450</v>
      </c>
      <c r="B55" s="81"/>
      <c r="C55" s="703"/>
      <c r="D55" s="994">
        <f>D54/5</f>
        <v>8</v>
      </c>
      <c r="E55" s="206"/>
      <c r="F55" s="570"/>
      <c r="G55" s="206"/>
      <c r="H55" s="206">
        <f>H54/5</f>
        <v>0</v>
      </c>
      <c r="I55" s="206"/>
      <c r="J55" s="570"/>
      <c r="K55" s="206"/>
      <c r="L55" s="206">
        <f>L54/5</f>
        <v>0</v>
      </c>
      <c r="M55" s="206">
        <f>M54/5</f>
        <v>0</v>
      </c>
      <c r="N55" s="206"/>
      <c r="O55" s="75"/>
      <c r="P55" s="75"/>
      <c r="Q55" s="75"/>
      <c r="R55" s="75"/>
      <c r="S55" s="75"/>
      <c r="T55" s="75"/>
      <c r="U55" s="75"/>
      <c r="V55" s="75"/>
      <c r="W55" s="75"/>
      <c r="X55" s="75"/>
      <c r="Y55" s="75"/>
      <c r="Z55" s="75"/>
      <c r="AA55" s="75"/>
      <c r="AB55" s="75"/>
      <c r="AC55" s="75"/>
      <c r="AD55" s="75"/>
    </row>
    <row r="56" spans="1:40">
      <c r="A56" s="98" t="s">
        <v>134</v>
      </c>
      <c r="B56" s="81"/>
      <c r="C56" s="994">
        <v>10</v>
      </c>
      <c r="D56" s="206"/>
      <c r="E56" s="249">
        <f>C56*D$55</f>
        <v>80</v>
      </c>
      <c r="F56" s="570"/>
      <c r="G56" s="994">
        <v>10</v>
      </c>
      <c r="H56" s="206"/>
      <c r="I56" s="249">
        <f>G56*H$55</f>
        <v>0</v>
      </c>
      <c r="J56" s="570"/>
      <c r="K56" s="994">
        <v>10</v>
      </c>
      <c r="L56" s="206"/>
      <c r="M56" s="249">
        <f>K56*L$55</f>
        <v>0</v>
      </c>
      <c r="N56" s="206"/>
      <c r="O56" s="75"/>
      <c r="P56" s="75"/>
      <c r="Q56" s="75"/>
      <c r="R56" s="75"/>
      <c r="S56" s="75"/>
      <c r="T56" s="75"/>
      <c r="U56" s="75"/>
      <c r="V56" s="75"/>
      <c r="W56" s="75"/>
      <c r="X56" s="75"/>
      <c r="Y56" s="75"/>
      <c r="Z56" s="75"/>
      <c r="AA56" s="75"/>
      <c r="AB56" s="75"/>
      <c r="AC56" s="75"/>
      <c r="AD56" s="75"/>
    </row>
    <row r="57" spans="1:40" ht="18">
      <c r="A57" s="98" t="s">
        <v>135</v>
      </c>
      <c r="B57" s="81"/>
      <c r="C57" s="994">
        <v>10</v>
      </c>
      <c r="D57" s="206"/>
      <c r="E57" s="249">
        <f>C57*D$55</f>
        <v>80</v>
      </c>
      <c r="F57" s="570"/>
      <c r="G57" s="994">
        <v>30</v>
      </c>
      <c r="H57" s="206"/>
      <c r="I57" s="249">
        <f>G57*H$55</f>
        <v>0</v>
      </c>
      <c r="J57" s="570"/>
      <c r="K57" s="994">
        <v>30</v>
      </c>
      <c r="L57" s="206"/>
      <c r="M57" s="249">
        <f>K57*L$55</f>
        <v>0</v>
      </c>
      <c r="N57" s="206"/>
      <c r="O57" s="75"/>
      <c r="P57" s="75"/>
      <c r="Q57" s="75"/>
      <c r="R57" s="75"/>
      <c r="S57" s="75"/>
      <c r="T57" s="75"/>
      <c r="U57" s="75"/>
      <c r="V57" s="75"/>
      <c r="W57" s="75"/>
      <c r="X57" s="75"/>
      <c r="Y57" s="511"/>
      <c r="Z57" s="664"/>
      <c r="AA57" s="664"/>
      <c r="AB57" s="664"/>
      <c r="AC57" s="664"/>
      <c r="AD57" s="664"/>
      <c r="AE57" s="54"/>
      <c r="AF57" s="54"/>
      <c r="AG57" s="54"/>
      <c r="AH57" s="56"/>
      <c r="AI57" s="56"/>
      <c r="AJ57" s="56"/>
      <c r="AK57" s="56"/>
      <c r="AL57" s="56"/>
      <c r="AM57" s="56"/>
      <c r="AN57" s="56"/>
    </row>
    <row r="58" spans="1:40">
      <c r="A58" s="98" t="s">
        <v>136</v>
      </c>
      <c r="B58" s="81"/>
      <c r="C58" s="994">
        <v>5</v>
      </c>
      <c r="D58" s="206"/>
      <c r="E58" s="249">
        <f>C58*D$55</f>
        <v>40</v>
      </c>
      <c r="F58" s="570"/>
      <c r="G58" s="994">
        <v>10</v>
      </c>
      <c r="H58" s="206"/>
      <c r="I58" s="249">
        <f>G58*H$55</f>
        <v>0</v>
      </c>
      <c r="J58" s="570"/>
      <c r="K58" s="994">
        <v>10</v>
      </c>
      <c r="L58" s="206"/>
      <c r="M58" s="249">
        <f>K58*L$55</f>
        <v>0</v>
      </c>
      <c r="N58" s="206"/>
      <c r="O58" s="75"/>
      <c r="P58" s="75"/>
      <c r="Q58" s="75"/>
      <c r="R58" s="75"/>
      <c r="S58" s="75"/>
      <c r="T58" s="75"/>
      <c r="U58" s="75"/>
      <c r="V58" s="75"/>
      <c r="W58" s="75"/>
      <c r="X58" s="75"/>
      <c r="Y58" s="75"/>
      <c r="Z58" s="75"/>
      <c r="AA58" s="75"/>
      <c r="AB58" s="75"/>
      <c r="AC58" s="75"/>
      <c r="AD58" s="75"/>
    </row>
    <row r="59" spans="1:40" ht="13.5" thickBot="1">
      <c r="A59" s="423" t="s">
        <v>137</v>
      </c>
      <c r="B59" s="117"/>
      <c r="C59" s="995">
        <v>5</v>
      </c>
      <c r="D59" s="84"/>
      <c r="E59" s="249">
        <f>C59*D$55</f>
        <v>40</v>
      </c>
      <c r="F59" s="573"/>
      <c r="G59" s="995">
        <v>5</v>
      </c>
      <c r="H59" s="84"/>
      <c r="I59" s="533">
        <f>G59*H$55</f>
        <v>0</v>
      </c>
      <c r="J59" s="573"/>
      <c r="K59" s="995">
        <v>50</v>
      </c>
      <c r="L59" s="84"/>
      <c r="M59" s="533">
        <f>K59*L$55</f>
        <v>0</v>
      </c>
      <c r="N59" s="84"/>
      <c r="O59" s="75"/>
      <c r="P59" s="75"/>
      <c r="Q59" s="75"/>
      <c r="R59" s="75"/>
      <c r="S59" s="75"/>
      <c r="T59" s="75"/>
      <c r="U59" s="75"/>
      <c r="V59" s="75"/>
      <c r="W59" s="75"/>
      <c r="X59" s="75"/>
      <c r="Y59" s="75"/>
      <c r="Z59" s="75"/>
      <c r="AA59" s="75"/>
      <c r="AB59" s="75"/>
      <c r="AC59" s="75"/>
      <c r="AD59" s="75"/>
    </row>
    <row r="60" spans="1:40">
      <c r="A60" s="700" t="s">
        <v>139</v>
      </c>
      <c r="B60" s="701"/>
      <c r="C60" s="575"/>
      <c r="D60" s="566"/>
      <c r="E60" s="576">
        <f>E54-SUM(E56:E59)</f>
        <v>1840</v>
      </c>
      <c r="F60" s="567"/>
      <c r="G60" s="575"/>
      <c r="H60" s="566"/>
      <c r="I60" s="576">
        <f>I54-SUM(I56:I59)</f>
        <v>0</v>
      </c>
      <c r="J60" s="567"/>
      <c r="K60" s="575"/>
      <c r="L60" s="566"/>
      <c r="M60" s="576">
        <f>M54-SUM(M56:M59)</f>
        <v>0</v>
      </c>
      <c r="N60" s="566"/>
      <c r="O60" s="75"/>
      <c r="P60" s="75"/>
      <c r="Q60" s="75"/>
      <c r="R60" s="75"/>
      <c r="S60" s="75"/>
      <c r="T60" s="75"/>
      <c r="U60" s="75"/>
      <c r="V60" s="75"/>
      <c r="W60" s="75"/>
      <c r="X60" s="75"/>
      <c r="Y60" s="75"/>
      <c r="Z60" s="75"/>
      <c r="AA60" s="75"/>
      <c r="AB60" s="75"/>
      <c r="AC60" s="75"/>
      <c r="AD60" s="75"/>
    </row>
    <row r="61" spans="1:40" ht="13.5" thickBot="1">
      <c r="A61" s="704" t="s">
        <v>150</v>
      </c>
      <c r="B61" s="705"/>
      <c r="C61" s="577"/>
      <c r="D61" s="578"/>
      <c r="E61" s="911"/>
      <c r="F61" s="579"/>
      <c r="G61" s="577"/>
      <c r="H61" s="578"/>
      <c r="I61" s="911"/>
      <c r="J61" s="579"/>
      <c r="K61" s="577"/>
      <c r="L61" s="578"/>
      <c r="M61" s="911"/>
      <c r="N61" s="578"/>
      <c r="O61" s="75"/>
      <c r="P61" s="75"/>
      <c r="Q61" s="75"/>
      <c r="R61" s="75"/>
      <c r="S61" s="75"/>
      <c r="T61" s="75"/>
      <c r="U61" s="75"/>
      <c r="V61" s="75"/>
      <c r="W61" s="75"/>
      <c r="X61" s="75"/>
      <c r="Y61" s="75"/>
      <c r="Z61" s="75"/>
      <c r="AA61" s="75"/>
      <c r="AB61" s="75"/>
      <c r="AC61" s="75"/>
      <c r="AD61" s="75"/>
    </row>
    <row r="62" spans="1:40" ht="18">
      <c r="A62" s="404" t="s">
        <v>138</v>
      </c>
      <c r="B62" s="81"/>
      <c r="C62" s="706"/>
      <c r="D62" s="429"/>
      <c r="E62" s="541">
        <f>E60+E61</f>
        <v>1840</v>
      </c>
      <c r="F62" s="581"/>
      <c r="G62" s="706"/>
      <c r="H62" s="429"/>
      <c r="I62" s="541">
        <f>I60+I61</f>
        <v>0</v>
      </c>
      <c r="J62" s="581"/>
      <c r="K62" s="706"/>
      <c r="L62" s="429"/>
      <c r="M62" s="541">
        <f>M60+M61</f>
        <v>0</v>
      </c>
      <c r="N62" s="429"/>
      <c r="O62" s="75"/>
      <c r="P62" s="75"/>
      <c r="Q62" s="75"/>
      <c r="R62" s="75"/>
      <c r="S62" s="75"/>
      <c r="T62" s="75"/>
      <c r="U62" s="75"/>
      <c r="V62" s="75"/>
      <c r="W62" s="75"/>
      <c r="X62" s="75"/>
      <c r="Y62" s="511"/>
      <c r="Z62" s="664"/>
      <c r="AA62" s="664"/>
      <c r="AB62" s="664"/>
      <c r="AC62" s="664"/>
      <c r="AD62" s="664"/>
      <c r="AE62" s="54"/>
      <c r="AF62" s="54"/>
      <c r="AG62" s="54"/>
      <c r="AH62" s="56"/>
      <c r="AI62" s="56"/>
      <c r="AJ62" s="56"/>
      <c r="AK62" s="56"/>
      <c r="AL62" s="56"/>
      <c r="AM62" s="56"/>
      <c r="AN62" s="56"/>
    </row>
    <row r="63" spans="1:40" ht="13.5" thickBot="1">
      <c r="A63" s="704" t="s">
        <v>151</v>
      </c>
      <c r="B63" s="705"/>
      <c r="C63" s="577"/>
      <c r="D63" s="578"/>
      <c r="E63" s="583">
        <f>E62*F63</f>
        <v>552</v>
      </c>
      <c r="F63" s="997">
        <v>0.3</v>
      </c>
      <c r="G63" s="577"/>
      <c r="H63" s="578"/>
      <c r="I63" s="583">
        <f>I62*J63</f>
        <v>0</v>
      </c>
      <c r="J63" s="997">
        <v>0.2</v>
      </c>
      <c r="K63" s="577"/>
      <c r="L63" s="578"/>
      <c r="M63" s="583">
        <f>M62*N63</f>
        <v>0</v>
      </c>
      <c r="N63" s="978">
        <v>0.5</v>
      </c>
      <c r="O63" s="75"/>
      <c r="P63" s="75"/>
      <c r="Q63" s="75"/>
      <c r="R63" s="75"/>
      <c r="S63" s="75"/>
      <c r="T63" s="75"/>
      <c r="U63" s="75"/>
      <c r="V63" s="75"/>
      <c r="W63" s="75"/>
      <c r="X63" s="75"/>
      <c r="Y63" s="75"/>
      <c r="Z63" s="75"/>
      <c r="AA63" s="75"/>
      <c r="AB63" s="75"/>
      <c r="AC63" s="75"/>
      <c r="AD63" s="75"/>
    </row>
    <row r="64" spans="1:40">
      <c r="A64" s="700" t="s">
        <v>396</v>
      </c>
      <c r="B64" s="701"/>
      <c r="C64" s="575"/>
      <c r="D64" s="566"/>
      <c r="E64" s="576">
        <f>E62-E63</f>
        <v>1288</v>
      </c>
      <c r="F64" s="581"/>
      <c r="G64" s="706"/>
      <c r="H64" s="429"/>
      <c r="I64" s="541">
        <f>I62-I63</f>
        <v>0</v>
      </c>
      <c r="J64" s="581"/>
      <c r="K64" s="706"/>
      <c r="L64" s="429"/>
      <c r="M64" s="541">
        <f>M62-M63</f>
        <v>0</v>
      </c>
      <c r="N64" s="429"/>
      <c r="O64" s="75"/>
      <c r="P64" s="75"/>
      <c r="Q64" s="75"/>
      <c r="R64" s="75"/>
      <c r="S64" s="75"/>
      <c r="T64" s="117"/>
      <c r="U64" s="75"/>
      <c r="V64" s="117"/>
      <c r="W64" s="75"/>
      <c r="X64" s="75"/>
      <c r="Y64" s="75"/>
      <c r="Z64" s="75"/>
      <c r="AA64" s="75"/>
      <c r="AB64" s="75"/>
      <c r="AC64" s="75"/>
      <c r="AD64" s="75"/>
    </row>
    <row r="65" spans="1:40" ht="18">
      <c r="A65" s="673" t="s">
        <v>140</v>
      </c>
      <c r="B65" s="481"/>
      <c r="C65" s="707"/>
      <c r="D65" s="708"/>
      <c r="E65" s="996">
        <v>1</v>
      </c>
      <c r="F65" s="709"/>
      <c r="G65" s="707"/>
      <c r="H65" s="708"/>
      <c r="I65" s="996">
        <v>1</v>
      </c>
      <c r="J65" s="709"/>
      <c r="K65" s="707"/>
      <c r="L65" s="708"/>
      <c r="M65" s="996">
        <v>1</v>
      </c>
      <c r="N65" s="708"/>
      <c r="O65" s="454"/>
      <c r="P65" s="75"/>
      <c r="Q65" s="75"/>
      <c r="R65" s="75"/>
      <c r="S65" s="75"/>
      <c r="T65" s="75"/>
      <c r="U65" s="75"/>
      <c r="V65" s="75"/>
      <c r="W65" s="75"/>
      <c r="X65" s="75"/>
      <c r="Y65" s="511"/>
      <c r="Z65" s="664"/>
      <c r="AA65" s="664"/>
      <c r="AB65" s="664"/>
      <c r="AC65" s="664"/>
      <c r="AD65" s="664"/>
      <c r="AE65" s="54"/>
      <c r="AF65" s="54"/>
      <c r="AG65" s="54"/>
      <c r="AH65" s="56"/>
      <c r="AI65" s="56"/>
      <c r="AJ65" s="56"/>
      <c r="AK65" s="56"/>
      <c r="AL65" s="56"/>
      <c r="AM65" s="56"/>
      <c r="AN65" s="56"/>
    </row>
    <row r="66" spans="1:40" ht="13.5" thickBot="1">
      <c r="A66" s="710" t="s">
        <v>397</v>
      </c>
      <c r="B66" s="600"/>
      <c r="C66" s="600"/>
      <c r="D66" s="600"/>
      <c r="E66" s="711">
        <f>E64*E65</f>
        <v>1288</v>
      </c>
      <c r="F66" s="600"/>
      <c r="G66" s="600"/>
      <c r="H66" s="600"/>
      <c r="I66" s="711">
        <f>I64*I65</f>
        <v>0</v>
      </c>
      <c r="J66" s="600"/>
      <c r="K66" s="600"/>
      <c r="L66" s="600"/>
      <c r="M66" s="711">
        <f>M64*M65</f>
        <v>0</v>
      </c>
      <c r="N66" s="578"/>
      <c r="O66" s="117"/>
      <c r="P66" s="75"/>
      <c r="Q66" s="75"/>
      <c r="R66" s="75"/>
      <c r="S66" s="75"/>
      <c r="T66" s="75"/>
      <c r="U66" s="75"/>
      <c r="V66" s="75"/>
      <c r="W66" s="75"/>
      <c r="X66" s="75"/>
      <c r="Y66" s="75"/>
      <c r="Z66" s="75"/>
      <c r="AA66" s="75"/>
      <c r="AB66" s="75"/>
      <c r="AC66" s="75"/>
      <c r="AD66" s="75"/>
    </row>
    <row r="67" spans="1:40" ht="15">
      <c r="A67" s="693" t="s">
        <v>448</v>
      </c>
      <c r="B67" s="694"/>
      <c r="C67" s="694"/>
      <c r="D67" s="694"/>
      <c r="E67" s="712">
        <f>E66+I66+M66</f>
        <v>1288</v>
      </c>
      <c r="F67" s="117"/>
      <c r="G67" s="117"/>
      <c r="H67" s="117"/>
      <c r="I67" s="117"/>
      <c r="J67" s="117"/>
      <c r="K67" s="117"/>
      <c r="L67" s="117"/>
      <c r="M67" s="117"/>
      <c r="N67" s="117"/>
      <c r="O67" s="117"/>
      <c r="P67" s="117"/>
      <c r="Q67" s="117"/>
      <c r="R67" s="117"/>
      <c r="S67" s="117"/>
      <c r="T67" s="117"/>
      <c r="U67" s="75"/>
      <c r="V67" s="117"/>
      <c r="W67" s="75"/>
      <c r="X67" s="75"/>
      <c r="Y67" s="75"/>
      <c r="Z67" s="75"/>
      <c r="AA67" s="75"/>
      <c r="AB67" s="75"/>
      <c r="AC67" s="75"/>
      <c r="AD67" s="75"/>
    </row>
    <row r="68" spans="1:40" ht="18">
      <c r="A68" s="117"/>
      <c r="B68" s="117"/>
      <c r="C68" s="117"/>
      <c r="D68" s="117"/>
      <c r="E68" s="117"/>
      <c r="F68" s="117"/>
      <c r="G68" s="117"/>
      <c r="H68" s="117"/>
      <c r="I68" s="117"/>
      <c r="J68" s="117"/>
      <c r="K68" s="117"/>
      <c r="L68" s="117"/>
      <c r="M68" s="117"/>
      <c r="N68" s="117"/>
      <c r="O68" s="117"/>
      <c r="P68" s="117"/>
      <c r="Q68" s="117"/>
      <c r="R68" s="117"/>
      <c r="S68" s="117"/>
      <c r="T68" s="117"/>
      <c r="U68" s="469"/>
      <c r="V68" s="117"/>
      <c r="W68" s="75"/>
      <c r="X68" s="75"/>
      <c r="Y68" s="511"/>
      <c r="Z68" s="664"/>
      <c r="AA68" s="664"/>
      <c r="AB68" s="664"/>
      <c r="AC68" s="664"/>
      <c r="AD68" s="664"/>
      <c r="AE68" s="54"/>
      <c r="AF68" s="54"/>
      <c r="AG68" s="54"/>
      <c r="AH68" s="56"/>
      <c r="AI68" s="56"/>
      <c r="AJ68" s="56"/>
      <c r="AK68" s="56"/>
      <c r="AL68" s="56"/>
      <c r="AM68" s="56"/>
      <c r="AN68" s="56"/>
    </row>
    <row r="69" spans="1:40">
      <c r="A69" s="117"/>
      <c r="B69" s="117"/>
      <c r="C69" s="117"/>
      <c r="D69" s="117"/>
      <c r="E69" s="117"/>
      <c r="F69" s="117"/>
      <c r="G69" s="117"/>
      <c r="H69" s="117"/>
      <c r="I69" s="117"/>
      <c r="J69" s="117"/>
      <c r="K69" s="117"/>
      <c r="L69" s="117"/>
      <c r="M69" s="117"/>
      <c r="N69" s="117"/>
      <c r="O69" s="117"/>
      <c r="P69" s="117"/>
      <c r="Q69" s="117"/>
      <c r="R69" s="117"/>
      <c r="S69" s="117"/>
      <c r="T69" s="117"/>
      <c r="U69" s="469"/>
      <c r="V69" s="117"/>
      <c r="W69" s="75"/>
      <c r="X69" s="75"/>
      <c r="Y69" s="75"/>
      <c r="Z69" s="75"/>
      <c r="AA69" s="75"/>
      <c r="AB69" s="75"/>
      <c r="AC69" s="75"/>
      <c r="AD69" s="75"/>
    </row>
    <row r="70" spans="1:40">
      <c r="A70" s="117"/>
      <c r="B70" s="117"/>
      <c r="C70" s="117"/>
      <c r="D70" s="117"/>
      <c r="E70" s="117"/>
      <c r="F70" s="117"/>
      <c r="G70" s="117"/>
      <c r="H70" s="117"/>
      <c r="I70" s="117"/>
      <c r="J70" s="674" t="s">
        <v>488</v>
      </c>
      <c r="K70" s="117"/>
      <c r="M70" s="117"/>
      <c r="N70" s="117"/>
      <c r="O70" s="117"/>
      <c r="P70" s="117"/>
      <c r="Q70" s="117"/>
      <c r="R70" s="117"/>
      <c r="S70" s="117"/>
      <c r="T70" s="117"/>
      <c r="U70" s="469"/>
      <c r="V70" s="117"/>
      <c r="W70" s="75"/>
      <c r="X70" s="75"/>
      <c r="Y70" s="75"/>
      <c r="Z70" s="75"/>
      <c r="AA70" s="75"/>
      <c r="AB70" s="75"/>
      <c r="AC70" s="75"/>
      <c r="AD70" s="75"/>
    </row>
    <row r="71" spans="1:40" ht="18">
      <c r="A71" s="621" t="s">
        <v>483</v>
      </c>
      <c r="B71" s="621"/>
      <c r="C71" s="117"/>
      <c r="D71" s="117"/>
      <c r="E71" s="117"/>
      <c r="F71" s="117"/>
      <c r="G71" s="117"/>
      <c r="H71" s="117"/>
      <c r="I71" s="117"/>
      <c r="J71" s="998">
        <v>0.19</v>
      </c>
      <c r="K71" s="117"/>
      <c r="N71" s="117"/>
      <c r="O71" s="117"/>
      <c r="P71" s="117"/>
      <c r="Q71" s="117"/>
      <c r="R71" s="117"/>
      <c r="S71" s="117"/>
      <c r="T71" s="117"/>
      <c r="U71" s="469"/>
      <c r="V71" s="117"/>
      <c r="W71" s="75"/>
      <c r="X71" s="75"/>
      <c r="Y71" s="511"/>
      <c r="Z71" s="664"/>
      <c r="AA71" s="664"/>
      <c r="AB71" s="664"/>
      <c r="AC71" s="664"/>
      <c r="AD71" s="664"/>
      <c r="AE71" s="54"/>
      <c r="AF71" s="54"/>
      <c r="AG71" s="54"/>
      <c r="AH71" s="56"/>
      <c r="AI71" s="56"/>
      <c r="AJ71" s="56"/>
      <c r="AK71" s="56"/>
      <c r="AL71" s="56"/>
      <c r="AM71" s="56"/>
      <c r="AN71" s="56"/>
    </row>
    <row r="72" spans="1:40">
      <c r="A72" s="117"/>
      <c r="B72" s="117"/>
      <c r="C72" s="117"/>
      <c r="D72" s="117"/>
      <c r="E72" s="117"/>
      <c r="F72" s="117"/>
      <c r="G72" s="117"/>
      <c r="H72" s="117"/>
      <c r="I72" s="117"/>
      <c r="J72" s="1278" t="s">
        <v>494</v>
      </c>
      <c r="K72" s="1356"/>
      <c r="N72" s="117"/>
      <c r="O72" s="117"/>
      <c r="P72" s="117"/>
      <c r="Q72" s="117"/>
      <c r="R72" s="117"/>
      <c r="S72" s="117"/>
      <c r="T72" s="117"/>
      <c r="U72" s="469"/>
      <c r="V72" s="117"/>
      <c r="W72" s="75"/>
      <c r="X72" s="75"/>
      <c r="Y72" s="75"/>
      <c r="Z72" s="75"/>
      <c r="AA72" s="75"/>
      <c r="AB72" s="75"/>
      <c r="AC72" s="75"/>
      <c r="AD72" s="75"/>
    </row>
    <row r="73" spans="1:40">
      <c r="A73" s="1276" t="s">
        <v>444</v>
      </c>
      <c r="B73" s="1354" t="s">
        <v>398</v>
      </c>
      <c r="C73" s="1358" t="s">
        <v>399</v>
      </c>
      <c r="D73" s="1358"/>
      <c r="E73" s="1354" t="s">
        <v>398</v>
      </c>
      <c r="F73" s="713">
        <f>$D$47</f>
        <v>0</v>
      </c>
      <c r="G73" s="1354" t="s">
        <v>398</v>
      </c>
      <c r="H73" s="1359">
        <f>F73/F74</f>
        <v>0</v>
      </c>
      <c r="I73" s="1374" t="s">
        <v>30</v>
      </c>
      <c r="J73" s="1372">
        <f>IF(J71="","",H73*(1+J71))</f>
        <v>0</v>
      </c>
      <c r="K73" s="1361" t="s">
        <v>30</v>
      </c>
      <c r="N73" s="117"/>
      <c r="O73" s="117"/>
      <c r="P73" s="117"/>
      <c r="Q73" s="117"/>
      <c r="R73" s="117"/>
      <c r="S73" s="117"/>
      <c r="T73" s="117"/>
      <c r="U73" s="469"/>
      <c r="V73" s="117"/>
      <c r="W73" s="75"/>
      <c r="X73" s="75"/>
      <c r="Y73" s="75"/>
      <c r="Z73" s="75"/>
      <c r="AA73" s="75"/>
      <c r="AB73" s="75"/>
      <c r="AC73" s="75"/>
      <c r="AD73" s="75"/>
    </row>
    <row r="74" spans="1:40" ht="18">
      <c r="A74" s="1357"/>
      <c r="B74" s="1355"/>
      <c r="C74" s="1358" t="s">
        <v>411</v>
      </c>
      <c r="D74" s="1358"/>
      <c r="E74" s="1355"/>
      <c r="F74" s="714">
        <f>E67</f>
        <v>1288</v>
      </c>
      <c r="G74" s="1355"/>
      <c r="H74" s="1360"/>
      <c r="I74" s="1360"/>
      <c r="J74" s="1373"/>
      <c r="K74" s="1362"/>
      <c r="N74" s="117"/>
      <c r="O74" s="117"/>
      <c r="P74" s="117"/>
      <c r="Q74" s="117"/>
      <c r="R74" s="117"/>
      <c r="S74" s="117"/>
      <c r="T74" s="117"/>
      <c r="U74" s="469"/>
      <c r="V74" s="117"/>
      <c r="W74" s="75"/>
      <c r="X74" s="75"/>
      <c r="Y74" s="511"/>
      <c r="Z74" s="664"/>
      <c r="AA74" s="664"/>
      <c r="AB74" s="664"/>
      <c r="AC74" s="664"/>
      <c r="AD74" s="664"/>
      <c r="AE74" s="54"/>
      <c r="AF74" s="54"/>
      <c r="AG74" s="54"/>
      <c r="AH74" s="56"/>
      <c r="AI74" s="56"/>
      <c r="AJ74" s="56"/>
      <c r="AK74" s="56"/>
      <c r="AL74" s="56"/>
      <c r="AM74" s="56"/>
      <c r="AN74" s="56"/>
    </row>
    <row r="75" spans="1:40">
      <c r="A75" s="117"/>
      <c r="B75" s="117"/>
      <c r="C75" s="117"/>
      <c r="D75" s="117"/>
      <c r="E75" s="117"/>
      <c r="F75" s="117"/>
      <c r="G75" s="117"/>
      <c r="H75" s="117"/>
      <c r="I75" s="117"/>
      <c r="J75" s="117"/>
      <c r="K75" s="117"/>
      <c r="L75" s="117"/>
      <c r="M75" s="117"/>
      <c r="N75" s="117"/>
      <c r="O75" s="117"/>
      <c r="P75" s="117"/>
      <c r="Q75" s="117"/>
      <c r="R75" s="117"/>
      <c r="S75" s="117"/>
      <c r="T75" s="117"/>
      <c r="U75" s="469"/>
      <c r="V75" s="117"/>
      <c r="W75" s="75"/>
      <c r="X75" s="75"/>
      <c r="Y75" s="75"/>
      <c r="Z75" s="75"/>
      <c r="AA75" s="75"/>
      <c r="AB75" s="75"/>
      <c r="AC75" s="75"/>
      <c r="AD75" s="75"/>
    </row>
    <row r="76" spans="1:40">
      <c r="A76" s="117"/>
      <c r="B76" s="117"/>
      <c r="C76" s="117"/>
      <c r="D76" s="117"/>
      <c r="E76" s="117"/>
      <c r="F76" s="117"/>
      <c r="G76" s="117"/>
      <c r="H76" s="117"/>
      <c r="I76" s="117"/>
      <c r="J76" s="117"/>
      <c r="K76" s="117"/>
      <c r="L76" s="117"/>
      <c r="M76" s="117"/>
      <c r="N76" s="117"/>
      <c r="O76" s="117"/>
      <c r="P76" s="117"/>
      <c r="Q76" s="117"/>
      <c r="R76" s="117"/>
      <c r="S76" s="117"/>
      <c r="T76" s="117"/>
      <c r="U76" s="117"/>
      <c r="V76" s="75"/>
      <c r="W76" s="75"/>
      <c r="X76" s="75"/>
      <c r="Y76" s="75"/>
      <c r="Z76" s="75"/>
      <c r="AA76" s="75"/>
      <c r="AB76" s="75"/>
      <c r="AC76" s="75"/>
      <c r="AD76" s="75"/>
    </row>
    <row r="77" spans="1:40">
      <c r="A77" s="117"/>
      <c r="B77" s="117"/>
      <c r="C77" s="117"/>
      <c r="D77" s="117"/>
      <c r="E77" s="117"/>
      <c r="F77" s="117"/>
      <c r="G77" s="117"/>
      <c r="H77" s="117"/>
      <c r="I77" s="117"/>
      <c r="J77" s="117"/>
      <c r="K77" s="117"/>
      <c r="L77" s="117"/>
      <c r="M77" s="117"/>
      <c r="N77" s="117"/>
      <c r="O77" s="117"/>
      <c r="P77" s="117"/>
      <c r="Q77" s="117"/>
      <c r="R77" s="117"/>
      <c r="S77" s="117"/>
      <c r="T77" s="117"/>
      <c r="U77" s="117"/>
      <c r="V77" s="75"/>
      <c r="W77" s="75"/>
      <c r="X77" s="75"/>
      <c r="Y77" s="75"/>
      <c r="Z77" s="75"/>
      <c r="AA77" s="75"/>
      <c r="AB77" s="75"/>
      <c r="AC77" s="75"/>
      <c r="AD77" s="75"/>
    </row>
    <row r="78" spans="1:40">
      <c r="A78" s="117"/>
      <c r="B78" s="117"/>
      <c r="C78" s="117"/>
      <c r="D78" s="117"/>
      <c r="E78" s="117"/>
      <c r="F78" s="117"/>
      <c r="G78" s="117"/>
      <c r="H78" s="117"/>
      <c r="I78" s="117"/>
      <c r="J78" s="117"/>
      <c r="K78" s="117"/>
      <c r="L78" s="117"/>
      <c r="M78" s="117"/>
      <c r="N78" s="117"/>
      <c r="O78" s="117"/>
      <c r="P78" s="117"/>
      <c r="Q78" s="117"/>
      <c r="R78" s="117"/>
      <c r="S78" s="117"/>
      <c r="T78" s="117"/>
      <c r="U78" s="117"/>
      <c r="V78" s="75"/>
      <c r="W78" s="75"/>
      <c r="X78" s="75"/>
      <c r="Y78" s="75"/>
      <c r="Z78" s="75"/>
      <c r="AA78" s="75"/>
      <c r="AB78" s="75"/>
      <c r="AC78" s="75"/>
      <c r="AD78" s="75"/>
    </row>
    <row r="79" spans="1:40">
      <c r="A79" s="117"/>
      <c r="B79" s="117"/>
      <c r="C79" s="117"/>
      <c r="D79" s="117"/>
      <c r="E79" s="117"/>
      <c r="F79" s="117"/>
      <c r="G79" s="117"/>
      <c r="H79" s="117"/>
      <c r="I79" s="117"/>
      <c r="J79" s="117"/>
      <c r="K79" s="117"/>
      <c r="L79" s="117"/>
      <c r="M79" s="117"/>
      <c r="N79" s="117"/>
      <c r="O79" s="117"/>
      <c r="P79" s="117"/>
      <c r="Q79" s="117"/>
      <c r="R79" s="117"/>
      <c r="S79" s="117"/>
      <c r="T79" s="117"/>
      <c r="U79" s="117"/>
      <c r="V79" s="75"/>
      <c r="W79" s="75"/>
      <c r="X79" s="75"/>
      <c r="Y79" s="75"/>
      <c r="Z79" s="75"/>
      <c r="AA79" s="75"/>
      <c r="AB79" s="75"/>
      <c r="AC79" s="75"/>
      <c r="AD79" s="75"/>
    </row>
    <row r="80" spans="1:40" ht="19.5" customHeight="1">
      <c r="A80" s="117"/>
      <c r="B80" s="117"/>
      <c r="C80" s="1363" t="s">
        <v>492</v>
      </c>
      <c r="D80" s="1364"/>
      <c r="E80" s="1365"/>
      <c r="F80" s="117"/>
      <c r="G80" s="117"/>
      <c r="H80" s="117"/>
      <c r="I80" s="117"/>
      <c r="J80" s="117"/>
      <c r="K80" s="117"/>
      <c r="L80" s="117"/>
      <c r="M80" s="117"/>
      <c r="N80" s="117"/>
      <c r="O80" s="117"/>
      <c r="P80" s="117"/>
      <c r="Q80" s="117"/>
      <c r="R80" s="117"/>
      <c r="S80" s="117"/>
      <c r="T80" s="117"/>
      <c r="U80" s="117"/>
      <c r="V80" s="75"/>
      <c r="W80" s="75"/>
      <c r="X80" s="75"/>
      <c r="Y80" s="75"/>
      <c r="Z80" s="75"/>
      <c r="AA80" s="75"/>
      <c r="AB80" s="75"/>
      <c r="AC80" s="75"/>
      <c r="AD80" s="75"/>
    </row>
    <row r="81" spans="1:30" ht="14.25" customHeight="1">
      <c r="A81" s="935"/>
      <c r="C81" s="1366"/>
      <c r="D81" s="1367"/>
      <c r="E81" s="1368"/>
      <c r="F81" s="893"/>
      <c r="M81" s="117"/>
      <c r="N81" s="117"/>
      <c r="O81" s="117"/>
      <c r="P81" s="117"/>
      <c r="Q81" s="117"/>
      <c r="R81" s="117"/>
      <c r="S81" s="117"/>
      <c r="T81" s="117"/>
      <c r="U81" s="117"/>
      <c r="V81" s="75"/>
      <c r="W81" s="75"/>
      <c r="X81" s="75"/>
      <c r="Y81" s="75"/>
      <c r="Z81" s="75"/>
      <c r="AA81" s="75"/>
      <c r="AB81" s="75"/>
      <c r="AC81" s="75"/>
      <c r="AD81" s="75"/>
    </row>
    <row r="82" spans="1:30" ht="12.75" customHeight="1">
      <c r="A82" s="117"/>
      <c r="C82" s="1366"/>
      <c r="D82" s="1367"/>
      <c r="E82" s="1368"/>
      <c r="F82" s="893"/>
      <c r="M82" s="117"/>
      <c r="N82" s="117"/>
      <c r="O82" s="117"/>
      <c r="P82" s="117"/>
      <c r="Q82" s="117"/>
      <c r="R82" s="117"/>
      <c r="S82" s="117"/>
      <c r="T82" s="117"/>
      <c r="U82" s="117"/>
      <c r="V82" s="75"/>
      <c r="W82" s="75"/>
      <c r="X82" s="75"/>
      <c r="Y82" s="75"/>
      <c r="Z82" s="75"/>
      <c r="AA82" s="75"/>
      <c r="AB82" s="75"/>
      <c r="AC82" s="75"/>
      <c r="AD82" s="75"/>
    </row>
    <row r="83" spans="1:30" ht="15.75" customHeight="1">
      <c r="A83" s="117"/>
      <c r="C83" s="1366"/>
      <c r="D83" s="1367"/>
      <c r="E83" s="1368"/>
      <c r="F83" s="893"/>
      <c r="O83" s="117"/>
      <c r="P83" s="117"/>
      <c r="Q83" s="117"/>
      <c r="R83" s="117"/>
      <c r="S83" s="117"/>
      <c r="T83" s="117"/>
      <c r="U83" s="117"/>
      <c r="V83" s="75"/>
      <c r="W83" s="75"/>
      <c r="X83" s="75"/>
      <c r="Y83" s="75"/>
      <c r="Z83" s="75"/>
      <c r="AA83" s="75"/>
      <c r="AB83" s="75"/>
      <c r="AC83" s="75"/>
      <c r="AD83" s="75"/>
    </row>
    <row r="84" spans="1:30">
      <c r="C84" s="1369"/>
      <c r="D84" s="1370"/>
      <c r="E84" s="1371"/>
      <c r="F84" s="893"/>
      <c r="O84" s="117"/>
      <c r="P84" s="117"/>
      <c r="Q84" s="117"/>
      <c r="R84" s="117"/>
      <c r="S84" s="117"/>
      <c r="T84" s="117"/>
      <c r="U84" s="117"/>
      <c r="V84" s="75"/>
      <c r="W84" s="75"/>
      <c r="X84" s="75"/>
      <c r="Y84" s="75"/>
      <c r="Z84" s="75"/>
      <c r="AA84" s="75"/>
      <c r="AB84" s="75"/>
      <c r="AC84" s="75"/>
      <c r="AD84" s="75"/>
    </row>
    <row r="85" spans="1:30">
      <c r="O85" s="117"/>
      <c r="P85" s="117"/>
      <c r="Q85" s="117"/>
      <c r="R85" s="117"/>
      <c r="S85" s="117"/>
      <c r="T85" s="117"/>
      <c r="U85" s="117"/>
      <c r="V85" s="75"/>
      <c r="W85" s="75"/>
      <c r="X85" s="75"/>
      <c r="Y85" s="75"/>
      <c r="Z85" s="75"/>
      <c r="AA85" s="75"/>
      <c r="AB85" s="75"/>
      <c r="AC85" s="75"/>
      <c r="AD85" s="75"/>
    </row>
    <row r="86" spans="1:30">
      <c r="D86" s="117"/>
      <c r="E86" s="117"/>
      <c r="F86" s="117"/>
      <c r="G86" s="117"/>
      <c r="H86" s="117"/>
      <c r="I86" s="117"/>
      <c r="J86" s="674" t="s">
        <v>488</v>
      </c>
      <c r="K86" s="117"/>
      <c r="L86" s="117"/>
      <c r="O86" s="117"/>
      <c r="P86" s="117"/>
      <c r="Q86" s="117"/>
      <c r="R86" s="117"/>
      <c r="S86" s="117"/>
      <c r="T86" s="117"/>
      <c r="U86" s="117"/>
      <c r="V86" s="75"/>
      <c r="W86" s="75"/>
      <c r="X86" s="75"/>
      <c r="Y86" s="75"/>
      <c r="Z86" s="75"/>
      <c r="AA86" s="75"/>
      <c r="AB86" s="75"/>
      <c r="AC86" s="75"/>
      <c r="AD86" s="75"/>
    </row>
    <row r="87" spans="1:30" ht="15.75">
      <c r="B87" s="117"/>
      <c r="C87" s="621" t="s">
        <v>484</v>
      </c>
      <c r="D87" s="117"/>
      <c r="E87" s="117"/>
      <c r="F87" s="117"/>
      <c r="G87" s="117"/>
      <c r="H87" s="117"/>
      <c r="J87" s="941">
        <f>IF(J71="","",J71)</f>
        <v>0.19</v>
      </c>
      <c r="K87" s="117"/>
      <c r="L87" s="117"/>
      <c r="O87" s="117"/>
      <c r="P87" s="117"/>
      <c r="Q87" s="117"/>
      <c r="R87" s="117"/>
      <c r="S87" s="117"/>
      <c r="T87" s="117"/>
      <c r="U87" s="117"/>
      <c r="V87" s="75"/>
      <c r="W87" s="75"/>
      <c r="X87" s="75"/>
      <c r="Y87" s="75"/>
      <c r="Z87" s="75"/>
      <c r="AA87" s="75"/>
      <c r="AB87" s="75"/>
      <c r="AC87" s="75"/>
      <c r="AD87" s="75"/>
    </row>
    <row r="88" spans="1:30">
      <c r="A88" s="117"/>
      <c r="B88" s="117"/>
      <c r="C88" s="117"/>
      <c r="D88" s="117"/>
      <c r="E88" s="117"/>
      <c r="F88" s="117"/>
      <c r="G88" s="117"/>
      <c r="H88" s="175" t="s">
        <v>486</v>
      </c>
      <c r="J88" s="1278" t="s">
        <v>487</v>
      </c>
      <c r="K88" s="1356"/>
      <c r="O88" s="117"/>
      <c r="P88" s="117"/>
      <c r="Q88" s="117"/>
      <c r="R88" s="117"/>
      <c r="S88" s="117"/>
      <c r="T88" s="117"/>
      <c r="U88" s="117"/>
      <c r="V88" s="75"/>
      <c r="W88" s="75"/>
      <c r="X88" s="75"/>
      <c r="Y88" s="75"/>
      <c r="Z88" s="75"/>
      <c r="AA88" s="75"/>
      <c r="AB88" s="75"/>
      <c r="AC88" s="75"/>
      <c r="AD88" s="75"/>
    </row>
    <row r="89" spans="1:30">
      <c r="A89" s="117"/>
      <c r="B89" s="117"/>
      <c r="C89" s="1306" t="s">
        <v>485</v>
      </c>
      <c r="D89" s="1381"/>
      <c r="E89" s="1381"/>
      <c r="F89" s="1381"/>
      <c r="G89" s="1307" t="s">
        <v>398</v>
      </c>
      <c r="H89" s="1375" t="str">
        <f>IF(J89="","",J89/(1+J87))</f>
        <v/>
      </c>
      <c r="I89" s="1379" t="s">
        <v>30</v>
      </c>
      <c r="J89" s="1382"/>
      <c r="K89" s="1377" t="s">
        <v>30</v>
      </c>
      <c r="M89" s="117"/>
      <c r="N89" s="117"/>
      <c r="O89" s="117"/>
      <c r="P89" s="117"/>
      <c r="Q89" s="117"/>
      <c r="R89" s="117"/>
      <c r="S89" s="117"/>
      <c r="T89" s="117"/>
      <c r="U89" s="117"/>
      <c r="V89" s="75"/>
      <c r="W89" s="75"/>
      <c r="X89" s="75"/>
      <c r="Y89" s="75"/>
      <c r="Z89" s="75"/>
      <c r="AA89" s="75"/>
      <c r="AB89" s="75"/>
      <c r="AC89" s="75"/>
      <c r="AD89" s="75"/>
    </row>
    <row r="90" spans="1:30" ht="12.75" customHeight="1">
      <c r="A90" s="117"/>
      <c r="B90" s="117"/>
      <c r="C90" s="1308"/>
      <c r="D90" s="1309"/>
      <c r="E90" s="1309"/>
      <c r="F90" s="1309"/>
      <c r="G90" s="1313"/>
      <c r="H90" s="1376"/>
      <c r="I90" s="1380"/>
      <c r="J90" s="1383"/>
      <c r="K90" s="1378"/>
      <c r="M90" s="117"/>
      <c r="N90" s="117"/>
      <c r="O90" s="117"/>
      <c r="P90" s="117"/>
      <c r="Q90" s="117"/>
      <c r="R90" s="117"/>
      <c r="S90" s="117"/>
      <c r="T90" s="117"/>
      <c r="U90" s="117"/>
      <c r="V90" s="75"/>
      <c r="W90" s="75"/>
      <c r="X90" s="75"/>
      <c r="Y90" s="75"/>
      <c r="Z90" s="75"/>
      <c r="AA90" s="75"/>
      <c r="AB90" s="75"/>
      <c r="AC90" s="75"/>
      <c r="AD90" s="75"/>
    </row>
    <row r="91" spans="1:30">
      <c r="A91" s="117"/>
      <c r="B91" s="117"/>
      <c r="C91" s="117"/>
      <c r="G91" s="117"/>
      <c r="H91" s="117"/>
      <c r="I91" s="117"/>
      <c r="J91" s="117"/>
      <c r="K91" s="117"/>
      <c r="L91" s="117"/>
      <c r="M91" s="117"/>
      <c r="N91" s="117"/>
      <c r="O91" s="117"/>
      <c r="P91" s="117"/>
      <c r="Q91" s="117"/>
      <c r="R91" s="117"/>
      <c r="S91" s="117"/>
      <c r="T91" s="117"/>
      <c r="U91" s="117"/>
      <c r="V91" s="75"/>
      <c r="W91" s="75"/>
      <c r="X91" s="75"/>
      <c r="Y91" s="75"/>
      <c r="Z91" s="75"/>
      <c r="AA91" s="75"/>
      <c r="AB91" s="75"/>
      <c r="AC91" s="75"/>
      <c r="AD91" s="75"/>
    </row>
    <row r="92" spans="1:30">
      <c r="A92" s="117"/>
      <c r="B92" s="117"/>
      <c r="C92" s="117"/>
      <c r="D92" s="117"/>
      <c r="E92" s="117"/>
      <c r="F92" s="117"/>
      <c r="G92" s="117"/>
      <c r="H92" s="117"/>
      <c r="I92" s="117"/>
      <c r="J92" s="117"/>
      <c r="K92" s="117"/>
      <c r="L92" s="117"/>
      <c r="M92" s="117"/>
      <c r="N92" s="117"/>
      <c r="O92" s="117"/>
      <c r="P92" s="117"/>
      <c r="Q92" s="117"/>
      <c r="R92" s="117"/>
      <c r="S92" s="117"/>
      <c r="T92" s="117"/>
      <c r="U92" s="117"/>
      <c r="V92" s="75"/>
      <c r="W92" s="75"/>
      <c r="X92" s="75"/>
      <c r="Y92" s="75"/>
      <c r="Z92" s="75"/>
      <c r="AA92" s="75"/>
      <c r="AB92" s="75"/>
      <c r="AC92" s="75"/>
      <c r="AD92" s="75"/>
    </row>
    <row r="93" spans="1:30">
      <c r="A93" s="117"/>
      <c r="B93" s="117"/>
      <c r="C93" s="117"/>
      <c r="D93" s="117"/>
      <c r="E93" s="117"/>
      <c r="F93" s="117"/>
      <c r="G93" s="117"/>
      <c r="H93" s="117"/>
      <c r="I93" s="117"/>
      <c r="J93" s="117"/>
      <c r="K93" s="117"/>
      <c r="L93" s="117"/>
      <c r="M93" s="117"/>
      <c r="N93" s="117"/>
      <c r="O93" s="117"/>
      <c r="P93" s="117"/>
      <c r="Q93" s="117"/>
      <c r="R93" s="117"/>
      <c r="S93" s="117"/>
      <c r="T93" s="117"/>
      <c r="U93" s="117"/>
      <c r="V93" s="75"/>
      <c r="W93" s="75"/>
      <c r="X93" s="75"/>
      <c r="Y93" s="75"/>
      <c r="Z93" s="75"/>
      <c r="AA93" s="75"/>
      <c r="AB93" s="75"/>
      <c r="AC93" s="75"/>
      <c r="AD93" s="75"/>
    </row>
    <row r="94" spans="1:30">
      <c r="A94" s="117"/>
      <c r="B94" s="117"/>
      <c r="C94" s="117"/>
      <c r="D94" s="117"/>
      <c r="E94" s="117"/>
      <c r="F94" s="117"/>
      <c r="G94" s="117"/>
      <c r="H94" s="117"/>
      <c r="I94" s="117"/>
      <c r="J94" s="117"/>
      <c r="K94" s="117"/>
      <c r="L94" s="117"/>
      <c r="M94" s="117"/>
      <c r="N94" s="117"/>
      <c r="O94" s="117"/>
      <c r="P94" s="117"/>
      <c r="Q94" s="117"/>
      <c r="R94" s="117"/>
      <c r="S94" s="117"/>
      <c r="T94" s="117"/>
      <c r="U94" s="117"/>
      <c r="V94" s="75"/>
      <c r="W94" s="75"/>
      <c r="X94" s="75"/>
      <c r="Y94" s="75"/>
      <c r="Z94" s="75"/>
      <c r="AA94" s="75"/>
      <c r="AB94" s="75"/>
      <c r="AC94" s="75"/>
      <c r="AD94" s="75"/>
    </row>
    <row r="95" spans="1:30">
      <c r="A95" s="117"/>
      <c r="B95" s="117"/>
      <c r="C95" s="117"/>
      <c r="D95" s="117"/>
      <c r="E95" s="117"/>
      <c r="F95" s="117"/>
      <c r="G95" s="117"/>
      <c r="H95" s="117"/>
      <c r="I95" s="117"/>
      <c r="J95" s="117"/>
      <c r="M95" s="117"/>
      <c r="N95" s="117"/>
      <c r="O95" s="117"/>
      <c r="P95" s="117"/>
      <c r="Q95" s="117"/>
      <c r="R95" s="117"/>
      <c r="S95" s="117"/>
      <c r="T95" s="117"/>
      <c r="U95" s="117"/>
      <c r="V95" s="75"/>
      <c r="W95" s="75"/>
      <c r="X95" s="75"/>
      <c r="Y95" s="75"/>
      <c r="Z95" s="75"/>
      <c r="AA95" s="75"/>
      <c r="AB95" s="75"/>
      <c r="AC95" s="75"/>
      <c r="AD95" s="75"/>
    </row>
    <row r="96" spans="1:30">
      <c r="A96" s="117"/>
      <c r="B96" s="117"/>
      <c r="C96" s="117"/>
      <c r="D96" s="117"/>
      <c r="E96" s="117"/>
      <c r="F96" s="117"/>
      <c r="G96" s="117"/>
      <c r="H96" s="117"/>
      <c r="I96" s="117"/>
      <c r="J96" s="117"/>
      <c r="K96" s="117"/>
      <c r="L96" s="117"/>
      <c r="M96" s="117"/>
      <c r="N96" s="117"/>
      <c r="O96" s="117"/>
      <c r="P96" s="117"/>
      <c r="Q96" s="117"/>
      <c r="R96" s="117"/>
      <c r="S96" s="117"/>
      <c r="T96" s="117"/>
      <c r="U96" s="117"/>
      <c r="V96" s="75"/>
      <c r="W96" s="75"/>
      <c r="X96" s="75"/>
      <c r="Y96" s="75"/>
      <c r="Z96" s="75"/>
      <c r="AA96" s="75"/>
      <c r="AB96" s="75"/>
      <c r="AC96" s="75"/>
      <c r="AD96" s="75"/>
    </row>
    <row r="97" spans="1:38">
      <c r="A97" s="117"/>
      <c r="B97" s="117"/>
      <c r="C97" s="117"/>
      <c r="D97" s="117"/>
      <c r="E97" s="117"/>
      <c r="F97" s="117"/>
      <c r="G97" s="117"/>
      <c r="H97" s="117"/>
      <c r="I97" s="117"/>
      <c r="J97" s="117"/>
      <c r="M97" s="117"/>
      <c r="N97" s="117"/>
      <c r="O97" s="117"/>
      <c r="P97" s="117"/>
      <c r="Q97" s="117"/>
      <c r="R97" s="117"/>
      <c r="S97" s="117"/>
      <c r="T97" s="117"/>
      <c r="U97" s="117"/>
      <c r="V97" s="75"/>
      <c r="W97" s="75"/>
      <c r="X97" s="75"/>
      <c r="Y97" s="75"/>
      <c r="Z97" s="75"/>
      <c r="AA97" s="75"/>
      <c r="AB97" s="75"/>
      <c r="AC97" s="75"/>
      <c r="AD97" s="75"/>
    </row>
    <row r="98" spans="1:38">
      <c r="A98" s="117"/>
      <c r="B98" s="117"/>
      <c r="C98" s="117"/>
      <c r="D98" s="117"/>
      <c r="E98" s="117"/>
      <c r="F98" s="117"/>
      <c r="G98" s="117"/>
      <c r="H98" s="117"/>
      <c r="I98" s="117"/>
      <c r="J98" s="117"/>
      <c r="K98" s="117"/>
      <c r="L98" s="117"/>
      <c r="M98" s="117"/>
      <c r="N98" s="117"/>
      <c r="O98" s="117"/>
      <c r="P98" s="117"/>
      <c r="Q98" s="117"/>
      <c r="R98" s="117"/>
      <c r="S98" s="117"/>
      <c r="T98" s="117"/>
      <c r="U98" s="117"/>
      <c r="V98" s="75"/>
      <c r="W98" s="75"/>
      <c r="X98" s="75"/>
      <c r="Y98" s="75"/>
      <c r="Z98" s="75"/>
      <c r="AA98" s="75"/>
      <c r="AB98" s="75"/>
      <c r="AC98" s="75"/>
      <c r="AD98" s="75"/>
    </row>
    <row r="99" spans="1:38">
      <c r="A99" s="117"/>
      <c r="B99" s="117"/>
      <c r="C99" s="117"/>
      <c r="D99" s="117"/>
      <c r="E99" s="117"/>
      <c r="F99" s="117"/>
      <c r="G99" s="117"/>
      <c r="H99" s="117"/>
      <c r="I99" s="117"/>
      <c r="J99" s="117"/>
      <c r="M99" s="117"/>
      <c r="N99" s="117"/>
      <c r="O99" s="117"/>
      <c r="P99" s="117"/>
      <c r="Q99" s="117"/>
      <c r="R99" s="117"/>
      <c r="S99" s="117"/>
      <c r="T99" s="117"/>
      <c r="U99" s="117"/>
      <c r="V99" s="75"/>
      <c r="W99" s="75"/>
      <c r="X99" s="75"/>
      <c r="Y99" s="75"/>
      <c r="Z99" s="75"/>
      <c r="AA99" s="75"/>
      <c r="AB99" s="75"/>
      <c r="AC99" s="75"/>
      <c r="AD99" s="75"/>
    </row>
    <row r="100" spans="1:38">
      <c r="A100" s="117"/>
      <c r="B100" s="117"/>
      <c r="C100" s="117"/>
      <c r="D100" s="117"/>
      <c r="E100" s="117"/>
      <c r="F100" s="117"/>
      <c r="G100" s="117"/>
      <c r="H100" s="117"/>
      <c r="I100" s="117"/>
      <c r="J100" s="117"/>
      <c r="K100" s="117"/>
      <c r="L100" s="117"/>
      <c r="M100" s="117"/>
      <c r="N100" s="117"/>
      <c r="O100" s="117"/>
      <c r="P100" s="117"/>
      <c r="Q100" s="117"/>
      <c r="R100" s="117"/>
      <c r="S100" s="117"/>
      <c r="T100" s="117"/>
      <c r="U100" s="117"/>
      <c r="V100" s="75"/>
      <c r="W100" s="75"/>
      <c r="X100" s="75"/>
      <c r="Y100" s="75"/>
      <c r="Z100" s="75"/>
      <c r="AA100" s="75"/>
      <c r="AB100" s="75"/>
      <c r="AC100" s="75"/>
      <c r="AD100" s="75"/>
    </row>
    <row r="101" spans="1:38">
      <c r="A101" s="117"/>
      <c r="B101" s="117"/>
      <c r="C101" s="117"/>
      <c r="D101" s="117"/>
      <c r="E101" s="117"/>
      <c r="F101" s="117"/>
      <c r="G101" s="117"/>
      <c r="H101" s="117"/>
      <c r="I101" s="117"/>
      <c r="J101" s="117"/>
      <c r="M101" s="117"/>
      <c r="N101" s="117"/>
      <c r="O101" s="117"/>
      <c r="P101" s="117"/>
      <c r="Q101" s="117"/>
      <c r="R101" s="117"/>
      <c r="S101" s="117"/>
      <c r="T101" s="117"/>
      <c r="U101" s="117"/>
      <c r="V101" s="75"/>
      <c r="W101" s="75"/>
      <c r="X101" s="75"/>
      <c r="Y101" s="75"/>
      <c r="Z101" s="75"/>
      <c r="AA101" s="75"/>
      <c r="AB101" s="75"/>
      <c r="AC101" s="75"/>
      <c r="AD101" s="75"/>
    </row>
    <row r="102" spans="1:38">
      <c r="A102" s="117"/>
      <c r="B102" s="117"/>
      <c r="C102" s="117"/>
      <c r="D102" s="117"/>
      <c r="E102" s="117"/>
      <c r="F102" s="117"/>
      <c r="G102" s="117"/>
      <c r="H102" s="117"/>
      <c r="I102" s="117"/>
      <c r="J102" s="117"/>
      <c r="K102" s="117"/>
      <c r="L102" s="117"/>
      <c r="M102" s="117"/>
      <c r="N102" s="117"/>
      <c r="O102" s="117"/>
      <c r="P102" s="117"/>
      <c r="Q102" s="117"/>
      <c r="R102" s="117"/>
      <c r="S102" s="117"/>
      <c r="T102" s="117"/>
      <c r="U102" s="117"/>
      <c r="V102" s="75"/>
      <c r="W102" s="75"/>
      <c r="X102" s="75"/>
      <c r="Y102" s="75"/>
      <c r="Z102" s="75"/>
      <c r="AA102" s="75"/>
      <c r="AB102" s="75"/>
      <c r="AC102" s="75"/>
      <c r="AD102" s="75"/>
    </row>
    <row r="103" spans="1:38">
      <c r="A103" s="117"/>
      <c r="B103" s="117"/>
      <c r="C103" s="117"/>
      <c r="D103" s="117"/>
      <c r="E103" s="117"/>
      <c r="F103" s="117"/>
      <c r="G103" s="117"/>
      <c r="H103" s="117"/>
      <c r="I103" s="117"/>
      <c r="J103" s="117"/>
      <c r="K103" s="117"/>
      <c r="L103" s="117"/>
      <c r="M103" s="117"/>
      <c r="N103" s="117"/>
      <c r="O103" s="117"/>
      <c r="P103" s="117"/>
      <c r="Q103" s="117"/>
      <c r="R103" s="117"/>
      <c r="S103" s="117"/>
      <c r="T103" s="117"/>
      <c r="U103" s="117"/>
      <c r="V103" s="75"/>
      <c r="W103" s="75"/>
      <c r="X103" s="75"/>
      <c r="Y103" s="75"/>
      <c r="Z103" s="75"/>
      <c r="AA103" s="75"/>
      <c r="AB103" s="75"/>
      <c r="AC103" s="75"/>
      <c r="AD103" s="75"/>
    </row>
    <row r="104" spans="1:38">
      <c r="A104" s="117"/>
      <c r="B104" s="117"/>
      <c r="C104" s="117"/>
      <c r="D104" s="117"/>
      <c r="E104" s="117"/>
      <c r="F104" s="117"/>
      <c r="G104" s="117"/>
      <c r="H104" s="117"/>
      <c r="I104" s="117"/>
      <c r="J104" s="117"/>
      <c r="K104" s="117"/>
      <c r="L104" s="117"/>
      <c r="M104" s="117"/>
      <c r="N104" s="117"/>
      <c r="O104" s="117"/>
      <c r="P104" s="117"/>
      <c r="Q104" s="117"/>
      <c r="R104" s="117"/>
      <c r="S104" s="117"/>
      <c r="T104" s="117"/>
      <c r="U104" s="117"/>
      <c r="V104" s="75"/>
      <c r="W104" s="75"/>
      <c r="X104" s="75"/>
      <c r="Y104" s="75"/>
      <c r="Z104" s="75"/>
      <c r="AA104" s="75"/>
      <c r="AB104" s="75"/>
      <c r="AC104" s="75"/>
      <c r="AD104" s="75"/>
      <c r="AI104" s="55"/>
      <c r="AJ104" s="55"/>
      <c r="AK104" s="55"/>
      <c r="AL104" s="54"/>
    </row>
    <row r="105" spans="1:38" ht="15.75">
      <c r="A105" s="117"/>
      <c r="B105" s="117"/>
      <c r="C105" s="117"/>
      <c r="D105" s="117"/>
      <c r="E105" s="117"/>
      <c r="F105" s="117"/>
      <c r="G105" s="117"/>
      <c r="H105" s="117"/>
      <c r="I105" s="117"/>
      <c r="J105" s="117"/>
      <c r="K105" s="117"/>
      <c r="L105" s="117"/>
      <c r="M105" s="117"/>
      <c r="N105" s="117"/>
      <c r="O105" s="117"/>
      <c r="P105" s="117"/>
      <c r="Q105" s="117"/>
      <c r="R105" s="117"/>
      <c r="S105" s="117"/>
      <c r="T105" s="117"/>
      <c r="U105" s="117"/>
      <c r="V105" s="75"/>
      <c r="W105" s="75"/>
      <c r="X105" s="75"/>
      <c r="Y105" s="75"/>
      <c r="Z105" s="75"/>
      <c r="AA105" s="75"/>
      <c r="AB105" s="75"/>
      <c r="AC105" s="75"/>
      <c r="AD105" s="75"/>
      <c r="AI105" s="55"/>
      <c r="AJ105" s="55"/>
      <c r="AK105" s="57"/>
      <c r="AL105" s="54"/>
    </row>
    <row r="106" spans="1:38">
      <c r="A106" s="117"/>
      <c r="B106" s="117"/>
      <c r="C106" s="117"/>
      <c r="D106" s="117"/>
      <c r="E106" s="117"/>
      <c r="F106" s="117"/>
      <c r="G106" s="117"/>
      <c r="H106" s="117"/>
      <c r="I106" s="117"/>
      <c r="J106" s="117"/>
      <c r="K106" s="117"/>
      <c r="L106" s="117"/>
      <c r="M106" s="117"/>
      <c r="N106" s="117"/>
      <c r="O106" s="117"/>
      <c r="P106" s="117"/>
      <c r="Q106" s="117"/>
      <c r="R106" s="117"/>
      <c r="S106" s="117"/>
      <c r="T106" s="117"/>
      <c r="U106" s="117"/>
      <c r="V106" s="75"/>
      <c r="W106" s="75"/>
      <c r="X106" s="75"/>
      <c r="Y106" s="75"/>
      <c r="Z106" s="75"/>
      <c r="AA106" s="75"/>
      <c r="AB106" s="75"/>
      <c r="AC106" s="75"/>
      <c r="AD106" s="75"/>
    </row>
    <row r="107" spans="1:38">
      <c r="A107" s="117"/>
      <c r="B107" s="117"/>
      <c r="C107" s="117"/>
      <c r="D107" s="117"/>
      <c r="E107" s="117"/>
      <c r="F107" s="117"/>
      <c r="G107" s="117"/>
      <c r="H107" s="117"/>
      <c r="I107" s="117"/>
      <c r="J107" s="117"/>
      <c r="K107" s="117"/>
      <c r="L107" s="117"/>
      <c r="M107" s="117"/>
      <c r="N107" s="117"/>
      <c r="O107" s="117"/>
      <c r="P107" s="117"/>
      <c r="Q107" s="117"/>
      <c r="R107" s="117"/>
      <c r="S107" s="117"/>
      <c r="T107" s="117"/>
      <c r="U107" s="117"/>
      <c r="V107" s="75"/>
      <c r="W107" s="75"/>
      <c r="X107" s="75"/>
      <c r="Y107" s="75"/>
      <c r="Z107" s="75"/>
      <c r="AA107" s="75"/>
      <c r="AB107" s="75"/>
      <c r="AC107" s="75"/>
      <c r="AD107" s="75"/>
    </row>
    <row r="108" spans="1:38">
      <c r="A108" s="117"/>
      <c r="B108" s="117"/>
      <c r="C108" s="117"/>
      <c r="D108" s="117"/>
      <c r="E108" s="117"/>
      <c r="F108" s="117"/>
      <c r="G108" s="117"/>
      <c r="H108" s="117"/>
      <c r="I108" s="117"/>
      <c r="J108" s="117"/>
      <c r="K108" s="117"/>
      <c r="L108" s="117"/>
      <c r="M108" s="117"/>
      <c r="N108" s="117"/>
      <c r="O108" s="117"/>
      <c r="P108" s="117"/>
      <c r="Q108" s="117"/>
      <c r="R108" s="117"/>
      <c r="S108" s="117"/>
      <c r="T108" s="117"/>
      <c r="U108" s="117"/>
      <c r="V108" s="75"/>
      <c r="W108" s="75"/>
      <c r="X108" s="75"/>
      <c r="Y108" s="75"/>
      <c r="Z108" s="75"/>
      <c r="AA108" s="75"/>
      <c r="AB108" s="75"/>
      <c r="AC108" s="75"/>
      <c r="AD108" s="75"/>
      <c r="AI108" s="55"/>
      <c r="AJ108" s="55"/>
      <c r="AK108" s="55"/>
      <c r="AL108" s="54"/>
    </row>
    <row r="109" spans="1:38" ht="15.75">
      <c r="A109" s="117"/>
      <c r="B109" s="117"/>
      <c r="C109" s="117"/>
      <c r="D109" s="117"/>
      <c r="E109" s="117"/>
      <c r="F109" s="117"/>
      <c r="G109" s="117"/>
      <c r="H109" s="117"/>
      <c r="I109" s="117"/>
      <c r="J109" s="117"/>
      <c r="K109" s="117"/>
      <c r="L109" s="117"/>
      <c r="M109" s="117"/>
      <c r="N109" s="117"/>
      <c r="O109" s="117"/>
      <c r="P109" s="117"/>
      <c r="Q109" s="117"/>
      <c r="R109" s="117"/>
      <c r="S109" s="117"/>
      <c r="T109" s="117"/>
      <c r="U109" s="117"/>
      <c r="V109" s="75"/>
      <c r="W109" s="75"/>
      <c r="X109" s="75"/>
      <c r="Y109" s="75"/>
      <c r="Z109" s="75"/>
      <c r="AA109" s="75"/>
      <c r="AB109" s="75"/>
      <c r="AC109" s="75"/>
      <c r="AD109" s="75"/>
      <c r="AI109" s="55"/>
      <c r="AJ109" s="55"/>
      <c r="AK109" s="57"/>
      <c r="AL109" s="54"/>
    </row>
    <row r="110" spans="1:38">
      <c r="A110" s="117"/>
      <c r="B110" s="117"/>
      <c r="C110" s="117"/>
      <c r="D110" s="117"/>
      <c r="E110" s="117"/>
      <c r="F110" s="117"/>
      <c r="G110" s="117"/>
      <c r="H110" s="117"/>
      <c r="I110" s="117"/>
      <c r="J110" s="117"/>
      <c r="K110" s="117"/>
      <c r="L110" s="117"/>
      <c r="M110" s="117"/>
      <c r="N110" s="117"/>
      <c r="O110" s="117"/>
      <c r="P110" s="117"/>
      <c r="Q110" s="117"/>
      <c r="R110" s="117"/>
      <c r="S110" s="117"/>
      <c r="T110" s="117"/>
      <c r="U110" s="117"/>
      <c r="V110" s="75"/>
      <c r="W110" s="75"/>
      <c r="X110" s="75"/>
      <c r="Y110" s="75"/>
      <c r="Z110" s="75"/>
      <c r="AA110" s="75"/>
      <c r="AB110" s="75"/>
      <c r="AC110" s="75"/>
      <c r="AD110" s="75"/>
    </row>
    <row r="111" spans="1:38">
      <c r="A111" s="117"/>
      <c r="B111" s="117"/>
      <c r="C111" s="117"/>
      <c r="D111" s="117"/>
      <c r="E111" s="117"/>
      <c r="F111" s="117"/>
      <c r="G111" s="117"/>
      <c r="H111" s="117"/>
      <c r="I111" s="117"/>
      <c r="J111" s="117"/>
      <c r="K111" s="117"/>
      <c r="L111" s="117"/>
      <c r="M111" s="117"/>
      <c r="N111" s="117"/>
      <c r="O111" s="117"/>
      <c r="P111" s="117"/>
      <c r="Q111" s="117"/>
      <c r="R111" s="117"/>
      <c r="S111" s="117"/>
      <c r="T111" s="117"/>
      <c r="U111" s="117"/>
      <c r="V111" s="75"/>
      <c r="W111" s="75"/>
      <c r="X111" s="75"/>
      <c r="Y111" s="75"/>
      <c r="Z111" s="75"/>
      <c r="AA111" s="75"/>
      <c r="AB111" s="75"/>
      <c r="AC111" s="75"/>
      <c r="AD111" s="75"/>
    </row>
    <row r="112" spans="1:38">
      <c r="A112" s="117"/>
      <c r="B112" s="117"/>
      <c r="C112" s="117"/>
      <c r="D112" s="117"/>
      <c r="E112" s="117"/>
      <c r="F112" s="117"/>
      <c r="G112" s="117"/>
      <c r="H112" s="117"/>
      <c r="I112" s="117"/>
      <c r="J112" s="117"/>
      <c r="K112" s="117"/>
      <c r="L112" s="117"/>
      <c r="M112" s="117"/>
      <c r="N112" s="117"/>
      <c r="O112" s="117"/>
      <c r="P112" s="117"/>
      <c r="Q112" s="117"/>
      <c r="R112" s="117"/>
      <c r="S112" s="117"/>
      <c r="T112" s="117"/>
      <c r="U112" s="117"/>
      <c r="V112" s="75"/>
      <c r="W112" s="75"/>
      <c r="X112" s="75"/>
      <c r="Y112" s="75"/>
      <c r="Z112" s="75"/>
      <c r="AA112" s="75"/>
      <c r="AB112" s="75"/>
      <c r="AC112" s="75"/>
      <c r="AD112" s="75"/>
      <c r="AI112" s="55"/>
      <c r="AJ112" s="55"/>
      <c r="AK112" s="55"/>
      <c r="AL112" s="54"/>
    </row>
    <row r="113" spans="1:38" ht="15.75">
      <c r="A113" s="117"/>
      <c r="B113" s="117"/>
      <c r="C113" s="117"/>
      <c r="D113" s="117"/>
      <c r="E113" s="117"/>
      <c r="F113" s="117"/>
      <c r="G113" s="117"/>
      <c r="H113" s="117"/>
      <c r="I113" s="117"/>
      <c r="J113" s="117"/>
      <c r="K113" s="117"/>
      <c r="L113" s="117"/>
      <c r="M113" s="117"/>
      <c r="N113" s="117"/>
      <c r="O113" s="117"/>
      <c r="P113" s="117"/>
      <c r="Q113" s="117"/>
      <c r="R113" s="117"/>
      <c r="S113" s="117"/>
      <c r="T113" s="117"/>
      <c r="U113" s="117"/>
      <c r="V113" s="75"/>
      <c r="W113" s="75"/>
      <c r="X113" s="75"/>
      <c r="Y113" s="75"/>
      <c r="Z113" s="75"/>
      <c r="AA113" s="75"/>
      <c r="AB113" s="75"/>
      <c r="AC113" s="75"/>
      <c r="AD113" s="75"/>
      <c r="AI113" s="55"/>
      <c r="AJ113" s="55"/>
      <c r="AK113" s="57"/>
      <c r="AL113" s="54"/>
    </row>
    <row r="114" spans="1:38">
      <c r="A114" s="117"/>
      <c r="B114" s="117"/>
      <c r="C114" s="117"/>
      <c r="D114" s="117"/>
      <c r="E114" s="117"/>
      <c r="F114" s="117"/>
      <c r="G114" s="117"/>
      <c r="H114" s="117"/>
      <c r="I114" s="117"/>
      <c r="J114" s="117"/>
      <c r="K114" s="117"/>
      <c r="L114" s="117"/>
      <c r="M114" s="117"/>
      <c r="N114" s="117"/>
      <c r="O114" s="117"/>
      <c r="P114" s="117"/>
      <c r="Q114" s="117"/>
      <c r="R114" s="117"/>
      <c r="S114" s="117"/>
      <c r="T114" s="117"/>
      <c r="U114" s="117"/>
      <c r="V114" s="75"/>
      <c r="W114" s="75"/>
      <c r="X114" s="75"/>
      <c r="Y114" s="75"/>
      <c r="Z114" s="75"/>
      <c r="AA114" s="75"/>
      <c r="AB114" s="75"/>
      <c r="AC114" s="75"/>
      <c r="AD114" s="75"/>
    </row>
    <row r="115" spans="1:38">
      <c r="A115" s="117"/>
      <c r="B115" s="117"/>
      <c r="C115" s="117"/>
      <c r="D115" s="117"/>
      <c r="E115" s="117"/>
      <c r="F115" s="117"/>
      <c r="G115" s="117"/>
      <c r="H115" s="117"/>
      <c r="I115" s="117"/>
      <c r="J115" s="117"/>
      <c r="K115" s="117"/>
      <c r="L115" s="117"/>
      <c r="M115" s="117"/>
      <c r="N115" s="117"/>
      <c r="O115" s="117"/>
      <c r="P115" s="117"/>
      <c r="Q115" s="117"/>
      <c r="R115" s="117"/>
      <c r="S115" s="117"/>
      <c r="T115" s="117"/>
      <c r="U115" s="117"/>
      <c r="V115" s="75"/>
      <c r="W115" s="75"/>
      <c r="X115" s="75"/>
      <c r="Y115" s="75"/>
      <c r="Z115" s="75"/>
      <c r="AA115" s="75"/>
      <c r="AB115" s="75"/>
      <c r="AC115" s="75"/>
      <c r="AD115" s="75"/>
    </row>
    <row r="116" spans="1:38">
      <c r="A116" s="117"/>
      <c r="B116" s="117"/>
      <c r="C116" s="117"/>
      <c r="D116" s="117"/>
      <c r="E116" s="117"/>
      <c r="F116" s="117"/>
      <c r="G116" s="117"/>
      <c r="H116" s="117"/>
      <c r="I116" s="117"/>
      <c r="J116" s="117"/>
      <c r="K116" s="117"/>
      <c r="L116" s="117"/>
      <c r="M116" s="117"/>
      <c r="N116" s="117"/>
      <c r="O116" s="117"/>
      <c r="P116" s="117"/>
      <c r="Q116" s="117"/>
      <c r="R116" s="117"/>
      <c r="S116" s="117"/>
      <c r="T116" s="117"/>
      <c r="U116" s="117"/>
      <c r="V116" s="75"/>
      <c r="W116" s="75"/>
      <c r="X116" s="75"/>
      <c r="Y116" s="75"/>
      <c r="Z116" s="75"/>
      <c r="AA116" s="75"/>
      <c r="AB116" s="75"/>
      <c r="AC116" s="75"/>
      <c r="AD116" s="75"/>
      <c r="AI116" s="55"/>
      <c r="AJ116" s="55"/>
      <c r="AK116" s="55"/>
      <c r="AL116" s="54"/>
    </row>
    <row r="117" spans="1:38" ht="15.75">
      <c r="A117" s="117"/>
      <c r="B117" s="117"/>
      <c r="C117" s="117"/>
      <c r="D117" s="117"/>
      <c r="E117" s="117"/>
      <c r="F117" s="117"/>
      <c r="G117" s="117"/>
      <c r="H117" s="117"/>
      <c r="I117" s="117"/>
      <c r="J117" s="117"/>
      <c r="K117" s="117"/>
      <c r="L117" s="117"/>
      <c r="M117" s="117"/>
      <c r="N117" s="117"/>
      <c r="O117" s="117"/>
      <c r="P117" s="117"/>
      <c r="Q117" s="117"/>
      <c r="R117" s="117"/>
      <c r="S117" s="117"/>
      <c r="T117" s="117"/>
      <c r="U117" s="117"/>
      <c r="V117" s="75"/>
      <c r="W117" s="75"/>
      <c r="X117" s="75"/>
      <c r="Y117" s="75"/>
      <c r="Z117" s="75"/>
      <c r="AA117" s="75"/>
      <c r="AB117" s="75"/>
      <c r="AC117" s="75"/>
      <c r="AD117" s="75"/>
      <c r="AI117" s="55"/>
      <c r="AJ117" s="55"/>
      <c r="AK117" s="57"/>
      <c r="AL117" s="54"/>
    </row>
    <row r="118" spans="1:38">
      <c r="A118" s="117"/>
      <c r="B118" s="117"/>
      <c r="C118" s="117"/>
      <c r="D118" s="117"/>
      <c r="E118" s="117"/>
      <c r="F118" s="117"/>
      <c r="G118" s="117"/>
      <c r="H118" s="117"/>
      <c r="I118" s="117"/>
      <c r="J118" s="117"/>
      <c r="K118" s="117"/>
      <c r="L118" s="117"/>
      <c r="M118" s="117"/>
      <c r="N118" s="117"/>
      <c r="O118" s="117"/>
      <c r="P118" s="117"/>
      <c r="Q118" s="117"/>
      <c r="R118" s="117"/>
      <c r="S118" s="117"/>
      <c r="T118" s="117"/>
      <c r="U118" s="117"/>
      <c r="V118" s="75"/>
      <c r="W118" s="75"/>
      <c r="X118" s="75"/>
      <c r="Y118" s="75"/>
      <c r="Z118" s="75"/>
      <c r="AA118" s="75"/>
      <c r="AB118" s="75"/>
      <c r="AC118" s="75"/>
      <c r="AD118" s="75"/>
    </row>
    <row r="119" spans="1:38">
      <c r="A119" s="117"/>
      <c r="B119" s="117"/>
      <c r="C119" s="117"/>
      <c r="D119" s="117"/>
      <c r="E119" s="117"/>
      <c r="F119" s="117"/>
      <c r="G119" s="117"/>
      <c r="H119" s="117"/>
      <c r="I119" s="117"/>
      <c r="J119" s="117"/>
      <c r="K119" s="117"/>
      <c r="L119" s="117"/>
      <c r="M119" s="117"/>
      <c r="N119" s="117"/>
      <c r="O119" s="117"/>
      <c r="P119" s="117"/>
      <c r="Q119" s="117"/>
      <c r="R119" s="117"/>
      <c r="S119" s="117"/>
      <c r="T119" s="117"/>
      <c r="U119" s="117"/>
      <c r="V119" s="75"/>
      <c r="W119" s="75"/>
      <c r="X119" s="75"/>
      <c r="Y119" s="75"/>
      <c r="Z119" s="75"/>
      <c r="AA119" s="75"/>
      <c r="AB119" s="75"/>
      <c r="AC119" s="75"/>
      <c r="AD119" s="75"/>
    </row>
    <row r="120" spans="1:38">
      <c r="A120" s="117"/>
      <c r="B120" s="117"/>
      <c r="C120" s="117"/>
      <c r="D120" s="117"/>
      <c r="E120" s="117"/>
      <c r="F120" s="117"/>
      <c r="G120" s="117"/>
      <c r="H120" s="117"/>
      <c r="I120" s="117"/>
      <c r="J120" s="117"/>
      <c r="K120" s="117"/>
      <c r="L120" s="117"/>
      <c r="M120" s="117"/>
      <c r="N120" s="117"/>
      <c r="O120" s="117"/>
      <c r="P120" s="117"/>
      <c r="Q120" s="117"/>
      <c r="R120" s="117"/>
      <c r="S120" s="117"/>
      <c r="T120" s="117"/>
      <c r="U120" s="117"/>
      <c r="V120" s="75"/>
      <c r="W120" s="75"/>
      <c r="X120" s="75"/>
      <c r="Y120" s="75"/>
      <c r="Z120" s="75"/>
      <c r="AA120" s="75"/>
      <c r="AB120" s="75"/>
      <c r="AC120" s="75"/>
      <c r="AD120" s="75"/>
      <c r="AI120" s="55"/>
      <c r="AJ120" s="55"/>
      <c r="AK120" s="55"/>
      <c r="AL120" s="54"/>
    </row>
    <row r="121" spans="1:38" ht="15.75">
      <c r="A121" s="117"/>
      <c r="B121" s="117"/>
      <c r="C121" s="117"/>
      <c r="D121" s="117"/>
      <c r="E121" s="117"/>
      <c r="F121" s="117"/>
      <c r="G121" s="117"/>
      <c r="H121" s="117"/>
      <c r="I121" s="117"/>
      <c r="J121" s="117"/>
      <c r="K121" s="117"/>
      <c r="L121" s="117"/>
      <c r="M121" s="117"/>
      <c r="N121" s="117"/>
      <c r="O121" s="117"/>
      <c r="P121" s="117"/>
      <c r="Q121" s="117"/>
      <c r="R121" s="117"/>
      <c r="S121" s="117"/>
      <c r="T121" s="117"/>
      <c r="U121" s="117"/>
      <c r="V121" s="75"/>
      <c r="W121" s="75"/>
      <c r="X121" s="75"/>
      <c r="Y121" s="75"/>
      <c r="Z121" s="75"/>
      <c r="AA121" s="75"/>
      <c r="AB121" s="75"/>
      <c r="AC121" s="75"/>
      <c r="AD121" s="75"/>
      <c r="AI121" s="55"/>
      <c r="AJ121" s="55"/>
      <c r="AK121" s="57"/>
      <c r="AL121" s="54"/>
    </row>
    <row r="122" spans="1:38">
      <c r="A122" s="117"/>
      <c r="B122" s="117"/>
      <c r="C122" s="117"/>
      <c r="D122" s="117"/>
      <c r="E122" s="117"/>
      <c r="F122" s="117"/>
      <c r="G122" s="117"/>
      <c r="H122" s="117"/>
      <c r="I122" s="117"/>
      <c r="J122" s="117"/>
      <c r="K122" s="117"/>
      <c r="L122" s="117"/>
      <c r="M122" s="117"/>
      <c r="N122" s="117"/>
      <c r="O122" s="117"/>
      <c r="P122" s="117"/>
      <c r="Q122" s="117"/>
      <c r="R122" s="117"/>
      <c r="S122" s="117"/>
      <c r="T122" s="117"/>
      <c r="U122" s="117"/>
      <c r="V122" s="75"/>
      <c r="W122" s="75"/>
      <c r="X122" s="75"/>
      <c r="Y122" s="75"/>
      <c r="Z122" s="75"/>
      <c r="AA122" s="75"/>
      <c r="AB122" s="75"/>
      <c r="AC122" s="75"/>
      <c r="AD122" s="75"/>
    </row>
    <row r="123" spans="1:38" ht="43.5" customHeight="1">
      <c r="A123" s="117"/>
      <c r="B123" s="117"/>
      <c r="C123" s="117"/>
      <c r="D123" s="117"/>
      <c r="E123" s="117"/>
      <c r="F123" s="117"/>
      <c r="G123" s="117"/>
      <c r="H123" s="117"/>
      <c r="I123" s="117"/>
      <c r="J123" s="117"/>
      <c r="K123" s="117"/>
      <c r="L123" s="117"/>
      <c r="M123" s="117"/>
      <c r="N123" s="117"/>
      <c r="O123" s="117"/>
      <c r="P123" s="117"/>
      <c r="Q123" s="117"/>
      <c r="R123" s="117"/>
      <c r="S123" s="117"/>
      <c r="T123" s="117"/>
      <c r="U123" s="117"/>
      <c r="V123" s="75"/>
      <c r="W123" s="75"/>
      <c r="X123" s="75"/>
      <c r="Y123" s="75"/>
      <c r="Z123" s="75"/>
      <c r="AA123" s="75"/>
      <c r="AB123" s="75"/>
      <c r="AC123" s="75"/>
      <c r="AD123" s="75"/>
    </row>
    <row r="124" spans="1:38">
      <c r="A124" s="117"/>
      <c r="B124" s="117"/>
      <c r="C124" s="117"/>
      <c r="D124" s="117"/>
      <c r="E124" s="117"/>
      <c r="F124" s="117"/>
      <c r="G124" s="117"/>
      <c r="H124" s="117"/>
      <c r="I124" s="117"/>
      <c r="J124" s="117"/>
      <c r="K124" s="117"/>
      <c r="L124" s="117"/>
      <c r="M124" s="117"/>
      <c r="N124" s="117"/>
      <c r="O124" s="117"/>
      <c r="P124" s="117"/>
      <c r="Q124" s="117"/>
      <c r="R124" s="117"/>
      <c r="S124" s="117"/>
      <c r="T124" s="117"/>
      <c r="U124" s="117"/>
      <c r="V124" s="75"/>
      <c r="W124" s="75"/>
      <c r="X124" s="75"/>
      <c r="Y124" s="75"/>
      <c r="Z124" s="75"/>
      <c r="AA124" s="75"/>
      <c r="AB124" s="75"/>
      <c r="AC124" s="75"/>
      <c r="AD124" s="75"/>
    </row>
    <row r="125" spans="1:38">
      <c r="A125" s="117"/>
      <c r="B125" s="117"/>
      <c r="C125" s="117"/>
      <c r="D125" s="117"/>
      <c r="E125" s="117"/>
      <c r="F125" s="117"/>
      <c r="G125" s="117"/>
      <c r="H125" s="117"/>
      <c r="I125" s="117"/>
      <c r="J125" s="117"/>
      <c r="K125" s="117"/>
      <c r="L125" s="117"/>
      <c r="M125" s="117"/>
      <c r="N125" s="117"/>
      <c r="O125" s="117"/>
      <c r="P125" s="117"/>
      <c r="Q125" s="117"/>
      <c r="R125" s="117"/>
      <c r="S125" s="117"/>
      <c r="T125" s="117"/>
      <c r="U125" s="117"/>
      <c r="V125" s="75"/>
      <c r="W125" s="75"/>
      <c r="X125" s="75"/>
      <c r="Y125" s="75"/>
      <c r="Z125" s="75"/>
      <c r="AA125" s="75"/>
      <c r="AB125" s="75"/>
      <c r="AC125" s="75"/>
      <c r="AD125" s="75"/>
    </row>
    <row r="126" spans="1:38">
      <c r="A126" s="117"/>
      <c r="B126" s="117"/>
      <c r="C126" s="117"/>
      <c r="D126" s="117"/>
      <c r="E126" s="117"/>
      <c r="F126" s="117"/>
      <c r="G126" s="117"/>
      <c r="H126" s="117"/>
      <c r="I126" s="117"/>
      <c r="J126" s="117"/>
      <c r="K126" s="117"/>
      <c r="L126" s="117"/>
      <c r="M126" s="117"/>
      <c r="N126" s="117"/>
      <c r="O126" s="117"/>
      <c r="P126" s="117"/>
      <c r="Q126" s="117"/>
      <c r="R126" s="117"/>
      <c r="S126" s="117"/>
      <c r="T126" s="117"/>
      <c r="U126" s="117"/>
      <c r="V126" s="75"/>
      <c r="W126" s="75"/>
      <c r="X126" s="75"/>
      <c r="Y126" s="75"/>
      <c r="Z126" s="75"/>
      <c r="AA126" s="75"/>
      <c r="AB126" s="75"/>
      <c r="AC126" s="75"/>
      <c r="AD126" s="75"/>
    </row>
    <row r="127" spans="1:38">
      <c r="A127" s="117"/>
      <c r="B127" s="117"/>
      <c r="C127" s="117"/>
      <c r="D127" s="117"/>
      <c r="E127" s="117"/>
      <c r="F127" s="117"/>
      <c r="G127" s="117"/>
      <c r="H127" s="117"/>
      <c r="I127" s="117"/>
      <c r="J127" s="117"/>
      <c r="K127" s="117"/>
      <c r="L127" s="117"/>
      <c r="M127" s="117"/>
      <c r="N127" s="117"/>
      <c r="O127" s="117"/>
      <c r="P127" s="117"/>
      <c r="Q127" s="117"/>
      <c r="R127" s="117"/>
      <c r="S127" s="117"/>
      <c r="T127" s="117"/>
      <c r="U127" s="117"/>
      <c r="V127" s="75"/>
      <c r="W127" s="75"/>
      <c r="X127" s="75"/>
      <c r="Y127" s="75"/>
      <c r="Z127" s="75"/>
      <c r="AA127" s="75"/>
      <c r="AB127" s="75"/>
      <c r="AC127" s="75"/>
      <c r="AD127" s="75"/>
    </row>
    <row r="128" spans="1:38">
      <c r="A128" s="117"/>
      <c r="B128" s="117"/>
      <c r="C128" s="117"/>
      <c r="D128" s="117"/>
      <c r="E128" s="117"/>
      <c r="F128" s="117"/>
      <c r="G128" s="117"/>
      <c r="H128" s="117"/>
      <c r="I128" s="117"/>
      <c r="J128" s="117"/>
      <c r="K128" s="117"/>
      <c r="L128" s="117"/>
      <c r="M128" s="117"/>
      <c r="N128" s="117"/>
      <c r="O128" s="117"/>
      <c r="P128" s="117"/>
      <c r="Q128" s="117"/>
      <c r="R128" s="117"/>
      <c r="S128" s="117"/>
      <c r="T128" s="117"/>
      <c r="U128" s="117"/>
      <c r="V128" s="75"/>
      <c r="W128" s="75"/>
      <c r="X128" s="75"/>
      <c r="Y128" s="75"/>
      <c r="Z128" s="75"/>
      <c r="AA128" s="75"/>
      <c r="AB128" s="75"/>
      <c r="AC128" s="75"/>
      <c r="AD128" s="75"/>
    </row>
    <row r="129" spans="1:30">
      <c r="A129" s="117"/>
      <c r="B129" s="117"/>
      <c r="C129" s="117"/>
      <c r="D129" s="117"/>
      <c r="E129" s="117"/>
      <c r="F129" s="117"/>
      <c r="G129" s="117"/>
      <c r="H129" s="117"/>
      <c r="I129" s="117"/>
      <c r="J129" s="117"/>
      <c r="K129" s="117"/>
      <c r="L129" s="117"/>
      <c r="M129" s="117"/>
      <c r="N129" s="117"/>
      <c r="O129" s="117"/>
      <c r="P129" s="117"/>
      <c r="Q129" s="117"/>
      <c r="R129" s="117"/>
      <c r="S129" s="117"/>
      <c r="T129" s="117"/>
      <c r="U129" s="117"/>
      <c r="V129" s="75"/>
      <c r="W129" s="75"/>
      <c r="X129" s="75"/>
      <c r="Y129" s="75"/>
      <c r="Z129" s="75"/>
      <c r="AA129" s="75"/>
      <c r="AB129" s="75"/>
      <c r="AC129" s="75"/>
      <c r="AD129" s="75"/>
    </row>
    <row r="130" spans="1:30">
      <c r="A130" s="117"/>
      <c r="B130" s="117"/>
      <c r="C130" s="117"/>
      <c r="D130" s="117"/>
      <c r="E130" s="117"/>
      <c r="F130" s="117"/>
      <c r="G130" s="117"/>
      <c r="H130" s="117"/>
      <c r="I130" s="117"/>
      <c r="J130" s="117"/>
      <c r="K130" s="117"/>
      <c r="L130" s="117"/>
      <c r="M130" s="117"/>
      <c r="N130" s="117"/>
      <c r="O130" s="117"/>
      <c r="P130" s="117"/>
      <c r="Q130" s="117"/>
      <c r="R130" s="117"/>
      <c r="S130" s="117"/>
      <c r="T130" s="117"/>
      <c r="U130" s="117"/>
      <c r="V130" s="75"/>
      <c r="W130" s="75"/>
      <c r="X130" s="75"/>
      <c r="Y130" s="75"/>
      <c r="Z130" s="75"/>
      <c r="AA130" s="75"/>
      <c r="AB130" s="75"/>
      <c r="AC130" s="75"/>
      <c r="AD130" s="75"/>
    </row>
    <row r="131" spans="1:30">
      <c r="A131" s="117"/>
      <c r="B131" s="117"/>
      <c r="C131" s="117"/>
      <c r="D131" s="117"/>
      <c r="E131" s="117"/>
      <c r="F131" s="117"/>
      <c r="G131" s="117"/>
      <c r="H131" s="117"/>
      <c r="I131" s="117"/>
      <c r="J131" s="117"/>
      <c r="K131" s="117"/>
      <c r="L131" s="117"/>
      <c r="M131" s="117"/>
      <c r="N131" s="117"/>
      <c r="O131" s="117"/>
      <c r="P131" s="117"/>
      <c r="Q131" s="117"/>
      <c r="R131" s="117"/>
      <c r="S131" s="117"/>
      <c r="T131" s="117"/>
      <c r="U131" s="117"/>
      <c r="V131" s="75"/>
      <c r="W131" s="75"/>
      <c r="X131" s="75"/>
      <c r="Y131" s="75"/>
      <c r="Z131" s="75"/>
      <c r="AA131" s="75"/>
      <c r="AB131" s="75"/>
      <c r="AC131" s="75"/>
      <c r="AD131" s="75"/>
    </row>
    <row r="132" spans="1:30">
      <c r="A132" s="117"/>
      <c r="B132" s="117"/>
      <c r="C132" s="117"/>
      <c r="D132" s="117"/>
      <c r="E132" s="117"/>
      <c r="F132" s="117"/>
      <c r="G132" s="117"/>
      <c r="H132" s="117"/>
      <c r="I132" s="117"/>
      <c r="J132" s="117"/>
      <c r="K132" s="117"/>
      <c r="L132" s="117"/>
      <c r="M132" s="117"/>
      <c r="N132" s="117"/>
      <c r="O132" s="117"/>
      <c r="P132" s="117"/>
      <c r="Q132" s="117"/>
      <c r="R132" s="117"/>
      <c r="S132" s="117"/>
      <c r="T132" s="117"/>
      <c r="U132" s="117"/>
      <c r="V132" s="75"/>
      <c r="W132" s="75"/>
      <c r="X132" s="75"/>
      <c r="Y132" s="75"/>
      <c r="Z132" s="75"/>
      <c r="AA132" s="75"/>
      <c r="AB132" s="75"/>
      <c r="AC132" s="75"/>
      <c r="AD132" s="75"/>
    </row>
    <row r="133" spans="1:30">
      <c r="A133" s="117"/>
      <c r="B133" s="117"/>
      <c r="C133" s="117"/>
      <c r="D133" s="117"/>
      <c r="E133" s="117"/>
      <c r="F133" s="117"/>
      <c r="G133" s="117"/>
      <c r="H133" s="117"/>
      <c r="I133" s="117"/>
      <c r="J133" s="117"/>
      <c r="K133" s="117"/>
      <c r="L133" s="117"/>
      <c r="M133" s="117"/>
      <c r="N133" s="117"/>
      <c r="O133" s="117"/>
      <c r="P133" s="117"/>
      <c r="Q133" s="117"/>
      <c r="R133" s="117"/>
      <c r="S133" s="117"/>
      <c r="T133" s="117"/>
      <c r="U133" s="117"/>
      <c r="V133" s="75"/>
      <c r="W133" s="75"/>
      <c r="X133" s="75"/>
      <c r="Y133" s="75"/>
      <c r="Z133" s="75"/>
      <c r="AA133" s="75"/>
      <c r="AB133" s="75"/>
      <c r="AC133" s="75"/>
      <c r="AD133" s="75"/>
    </row>
    <row r="134" spans="1:30">
      <c r="A134" s="117"/>
      <c r="B134" s="117"/>
      <c r="C134" s="117"/>
      <c r="D134" s="117"/>
      <c r="E134" s="117"/>
      <c r="F134" s="117"/>
      <c r="G134" s="117"/>
      <c r="H134" s="117"/>
      <c r="I134" s="117"/>
      <c r="J134" s="117"/>
      <c r="K134" s="117"/>
      <c r="L134" s="117"/>
      <c r="M134" s="117"/>
      <c r="N134" s="117"/>
      <c r="O134" s="117"/>
      <c r="P134" s="117"/>
      <c r="Q134" s="117"/>
      <c r="R134" s="117"/>
      <c r="S134" s="117"/>
      <c r="T134" s="117"/>
      <c r="U134" s="117"/>
      <c r="V134" s="75"/>
      <c r="W134" s="75"/>
      <c r="X134" s="75"/>
      <c r="Y134" s="75"/>
      <c r="Z134" s="75"/>
      <c r="AA134" s="75"/>
      <c r="AB134" s="75"/>
      <c r="AC134" s="75"/>
      <c r="AD134" s="75"/>
    </row>
    <row r="135" spans="1:30">
      <c r="A135" s="117"/>
      <c r="B135" s="117"/>
      <c r="C135" s="117"/>
      <c r="D135" s="117"/>
      <c r="E135" s="117"/>
      <c r="F135" s="117"/>
      <c r="G135" s="117"/>
      <c r="H135" s="117"/>
      <c r="I135" s="117"/>
      <c r="J135" s="117"/>
      <c r="K135" s="117"/>
      <c r="L135" s="117"/>
      <c r="M135" s="117"/>
      <c r="N135" s="117"/>
      <c r="O135" s="117"/>
      <c r="P135" s="117"/>
      <c r="Q135" s="117"/>
      <c r="R135" s="117"/>
      <c r="S135" s="117"/>
      <c r="T135" s="117"/>
      <c r="U135" s="117"/>
      <c r="V135" s="75"/>
      <c r="W135" s="75"/>
      <c r="X135" s="75"/>
      <c r="Y135" s="75"/>
      <c r="Z135" s="75"/>
      <c r="AA135" s="75"/>
      <c r="AB135" s="75"/>
      <c r="AC135" s="75"/>
      <c r="AD135" s="75"/>
    </row>
    <row r="136" spans="1:30">
      <c r="A136" s="117"/>
      <c r="B136" s="117"/>
      <c r="C136" s="117"/>
      <c r="D136" s="117"/>
      <c r="E136" s="117"/>
      <c r="F136" s="117"/>
      <c r="G136" s="117"/>
      <c r="H136" s="117"/>
      <c r="I136" s="117"/>
      <c r="J136" s="117"/>
      <c r="K136" s="117"/>
      <c r="L136" s="117"/>
      <c r="M136" s="117"/>
      <c r="N136" s="117"/>
      <c r="O136" s="117"/>
      <c r="P136" s="117"/>
      <c r="Q136" s="117"/>
      <c r="R136" s="117"/>
      <c r="S136" s="117"/>
      <c r="T136" s="117"/>
      <c r="U136" s="117"/>
      <c r="V136" s="75"/>
      <c r="W136" s="75"/>
      <c r="X136" s="75"/>
      <c r="Y136" s="75"/>
      <c r="Z136" s="75"/>
      <c r="AA136" s="75"/>
      <c r="AB136" s="75"/>
      <c r="AC136" s="75"/>
      <c r="AD136" s="75"/>
    </row>
    <row r="137" spans="1:30">
      <c r="A137" s="117"/>
      <c r="B137" s="117"/>
      <c r="C137" s="117"/>
      <c r="D137" s="117"/>
      <c r="E137" s="117"/>
      <c r="F137" s="117"/>
      <c r="G137" s="117"/>
      <c r="H137" s="117"/>
      <c r="I137" s="117"/>
      <c r="J137" s="117"/>
      <c r="K137" s="117"/>
      <c r="L137" s="117"/>
      <c r="M137" s="117"/>
      <c r="N137" s="117"/>
      <c r="O137" s="117"/>
      <c r="P137" s="117"/>
      <c r="Q137" s="117"/>
      <c r="R137" s="117"/>
      <c r="S137" s="117"/>
      <c r="T137" s="117"/>
      <c r="U137" s="117"/>
      <c r="V137" s="75"/>
      <c r="W137" s="75"/>
      <c r="X137" s="75"/>
      <c r="Y137" s="75"/>
      <c r="Z137" s="75"/>
      <c r="AA137" s="75"/>
      <c r="AB137" s="75"/>
      <c r="AC137" s="75"/>
      <c r="AD137" s="75"/>
    </row>
    <row r="138" spans="1:30">
      <c r="A138" s="117"/>
      <c r="B138" s="117"/>
      <c r="C138" s="117"/>
      <c r="D138" s="117"/>
      <c r="E138" s="117"/>
      <c r="F138" s="117"/>
      <c r="G138" s="117"/>
      <c r="H138" s="117"/>
      <c r="I138" s="117"/>
      <c r="J138" s="117"/>
      <c r="K138" s="117"/>
      <c r="L138" s="117"/>
      <c r="M138" s="117"/>
      <c r="N138" s="117"/>
      <c r="O138" s="117"/>
      <c r="P138" s="117"/>
      <c r="Q138" s="117"/>
      <c r="R138" s="117"/>
      <c r="S138" s="117"/>
      <c r="T138" s="117"/>
      <c r="U138" s="117"/>
      <c r="V138" s="75"/>
      <c r="W138" s="75"/>
      <c r="X138" s="75"/>
      <c r="Y138" s="75"/>
      <c r="Z138" s="75"/>
      <c r="AA138" s="75"/>
      <c r="AB138" s="75"/>
      <c r="AC138" s="75"/>
      <c r="AD138" s="75"/>
    </row>
    <row r="139" spans="1:30">
      <c r="A139" s="117"/>
      <c r="B139" s="117"/>
      <c r="C139" s="117"/>
      <c r="D139" s="117"/>
      <c r="E139" s="117"/>
      <c r="F139" s="117"/>
      <c r="G139" s="117"/>
      <c r="H139" s="117"/>
      <c r="I139" s="117"/>
      <c r="J139" s="117"/>
      <c r="K139" s="117"/>
      <c r="L139" s="117"/>
      <c r="M139" s="117"/>
      <c r="N139" s="117"/>
      <c r="O139" s="117"/>
      <c r="P139" s="117"/>
      <c r="Q139" s="117"/>
      <c r="R139" s="117"/>
      <c r="S139" s="117"/>
      <c r="T139" s="117"/>
      <c r="U139" s="117"/>
      <c r="V139" s="75"/>
      <c r="W139" s="75"/>
      <c r="X139" s="75"/>
      <c r="Y139" s="75"/>
      <c r="Z139" s="75"/>
      <c r="AA139" s="75"/>
      <c r="AB139" s="75"/>
      <c r="AC139" s="75"/>
      <c r="AD139" s="75"/>
    </row>
    <row r="140" spans="1:30">
      <c r="A140" s="117"/>
      <c r="B140" s="117"/>
      <c r="C140" s="117"/>
      <c r="D140" s="117"/>
      <c r="E140" s="117"/>
      <c r="F140" s="117"/>
      <c r="G140" s="117"/>
      <c r="H140" s="117"/>
      <c r="I140" s="117"/>
      <c r="J140" s="117"/>
      <c r="K140" s="117"/>
      <c r="L140" s="117"/>
      <c r="M140" s="117"/>
      <c r="N140" s="117"/>
      <c r="O140" s="117"/>
      <c r="P140" s="117"/>
      <c r="Q140" s="117"/>
      <c r="R140" s="117"/>
      <c r="S140" s="117"/>
      <c r="T140" s="117"/>
      <c r="U140" s="117"/>
      <c r="V140" s="75"/>
      <c r="W140" s="75"/>
      <c r="X140" s="75"/>
      <c r="Y140" s="75"/>
      <c r="Z140" s="75"/>
      <c r="AA140" s="75"/>
      <c r="AB140" s="75"/>
      <c r="AC140" s="75"/>
      <c r="AD140" s="75"/>
    </row>
    <row r="141" spans="1:30">
      <c r="A141" s="117"/>
      <c r="B141" s="117"/>
      <c r="C141" s="117"/>
      <c r="D141" s="117"/>
      <c r="E141" s="117"/>
      <c r="F141" s="117"/>
      <c r="G141" s="117"/>
      <c r="H141" s="117"/>
      <c r="I141" s="117"/>
      <c r="J141" s="117"/>
      <c r="K141" s="117"/>
      <c r="L141" s="117"/>
      <c r="M141" s="117"/>
      <c r="N141" s="117"/>
      <c r="O141" s="117"/>
      <c r="P141" s="117"/>
      <c r="Q141" s="117"/>
      <c r="R141" s="117"/>
      <c r="S141" s="117"/>
      <c r="T141" s="117"/>
      <c r="U141" s="117"/>
      <c r="V141" s="75"/>
      <c r="W141" s="75"/>
      <c r="X141" s="75"/>
      <c r="Y141" s="75"/>
      <c r="Z141" s="75"/>
      <c r="AA141" s="75"/>
      <c r="AB141" s="75"/>
      <c r="AC141" s="75"/>
      <c r="AD141" s="75"/>
    </row>
    <row r="142" spans="1:30">
      <c r="A142" s="117"/>
      <c r="B142" s="75"/>
      <c r="C142" s="75"/>
      <c r="D142" s="75"/>
      <c r="E142" s="75"/>
      <c r="F142" s="75"/>
      <c r="G142" s="75"/>
      <c r="H142" s="75"/>
      <c r="I142" s="75"/>
      <c r="J142" s="75"/>
      <c r="K142" s="75"/>
      <c r="L142" s="75"/>
      <c r="M142" s="75"/>
      <c r="N142" s="75"/>
      <c r="O142" s="75"/>
      <c r="P142" s="75"/>
      <c r="Q142" s="75"/>
      <c r="R142" s="75"/>
      <c r="S142" s="75"/>
      <c r="T142" s="75"/>
      <c r="U142" s="117"/>
      <c r="V142" s="75"/>
      <c r="W142" s="75"/>
      <c r="X142" s="75"/>
      <c r="Y142" s="75"/>
      <c r="Z142" s="75"/>
      <c r="AA142" s="75"/>
      <c r="AB142" s="75"/>
      <c r="AC142" s="75"/>
      <c r="AD142" s="75"/>
    </row>
    <row r="143" spans="1:30">
      <c r="A143" s="75"/>
      <c r="B143" s="75"/>
      <c r="C143" s="75"/>
      <c r="D143" s="75"/>
      <c r="E143" s="75"/>
      <c r="F143" s="75"/>
      <c r="G143" s="75"/>
      <c r="H143" s="75"/>
      <c r="I143" s="75"/>
      <c r="J143" s="75"/>
      <c r="K143" s="75"/>
      <c r="L143" s="75"/>
      <c r="M143" s="75"/>
      <c r="N143" s="75"/>
      <c r="O143" s="75"/>
      <c r="P143" s="75"/>
      <c r="Q143" s="75"/>
      <c r="R143" s="75"/>
      <c r="S143" s="75"/>
      <c r="T143" s="75"/>
      <c r="U143" s="117"/>
      <c r="V143" s="75"/>
      <c r="W143" s="75"/>
      <c r="X143" s="75"/>
      <c r="Y143" s="75"/>
      <c r="Z143" s="75"/>
      <c r="AA143" s="75"/>
      <c r="AB143" s="75"/>
      <c r="AC143" s="75"/>
      <c r="AD143" s="75"/>
    </row>
    <row r="144" spans="1:30">
      <c r="A144" s="75"/>
      <c r="B144" s="75"/>
      <c r="C144" s="75"/>
      <c r="D144" s="75"/>
      <c r="E144" s="75"/>
      <c r="F144" s="75"/>
      <c r="G144" s="75"/>
      <c r="H144" s="75"/>
      <c r="I144" s="75"/>
      <c r="J144" s="75"/>
      <c r="K144" s="75"/>
      <c r="L144" s="75"/>
      <c r="M144" s="75"/>
      <c r="N144" s="75"/>
      <c r="O144" s="75"/>
      <c r="P144" s="75"/>
      <c r="Q144" s="75"/>
      <c r="R144" s="75"/>
      <c r="S144" s="75"/>
      <c r="T144" s="75"/>
      <c r="U144" s="75"/>
      <c r="V144" s="75"/>
      <c r="W144" s="75"/>
      <c r="X144" s="75"/>
      <c r="Y144" s="75"/>
      <c r="Z144" s="75"/>
      <c r="AA144" s="75"/>
      <c r="AB144" s="75"/>
      <c r="AC144" s="75"/>
      <c r="AD144" s="75"/>
    </row>
    <row r="145" spans="1:30">
      <c r="A145" s="75"/>
      <c r="B145" s="75"/>
      <c r="C145" s="75"/>
      <c r="D145" s="75"/>
      <c r="E145" s="75"/>
      <c r="F145" s="75"/>
      <c r="G145" s="75"/>
      <c r="H145" s="75"/>
      <c r="I145" s="75"/>
      <c r="J145" s="75"/>
      <c r="K145" s="75"/>
      <c r="L145" s="75"/>
      <c r="M145" s="75"/>
      <c r="N145" s="75"/>
      <c r="O145" s="75"/>
      <c r="P145" s="75"/>
      <c r="Q145" s="75"/>
      <c r="R145" s="75"/>
      <c r="S145" s="75"/>
      <c r="T145" s="75"/>
      <c r="U145" s="75"/>
      <c r="V145" s="75"/>
      <c r="W145" s="75"/>
      <c r="X145" s="75"/>
      <c r="Y145" s="75"/>
      <c r="Z145" s="75"/>
      <c r="AA145" s="75"/>
      <c r="AB145" s="75"/>
      <c r="AC145" s="75"/>
      <c r="AD145" s="75"/>
    </row>
    <row r="146" spans="1:30">
      <c r="A146" s="75"/>
    </row>
  </sheetData>
  <sheetProtection sheet="1" objects="1" scenarios="1"/>
  <mergeCells count="40">
    <mergeCell ref="D2:E2"/>
    <mergeCell ref="A2:B2"/>
    <mergeCell ref="A22:C22"/>
    <mergeCell ref="G22:H22"/>
    <mergeCell ref="K52:N52"/>
    <mergeCell ref="E10:E11"/>
    <mergeCell ref="G52:J52"/>
    <mergeCell ref="C52:F52"/>
    <mergeCell ref="A21:C21"/>
    <mergeCell ref="D9:E9"/>
    <mergeCell ref="D10:D11"/>
    <mergeCell ref="A19:C19"/>
    <mergeCell ref="B13:C13"/>
    <mergeCell ref="B14:C14"/>
    <mergeCell ref="B15:C15"/>
    <mergeCell ref="B16:C16"/>
    <mergeCell ref="H89:H90"/>
    <mergeCell ref="K89:K90"/>
    <mergeCell ref="I89:I90"/>
    <mergeCell ref="C89:F90"/>
    <mergeCell ref="G89:G90"/>
    <mergeCell ref="J89:J90"/>
    <mergeCell ref="B73:B74"/>
    <mergeCell ref="J72:K72"/>
    <mergeCell ref="J88:K88"/>
    <mergeCell ref="A73:A74"/>
    <mergeCell ref="C73:D73"/>
    <mergeCell ref="E73:E74"/>
    <mergeCell ref="G73:G74"/>
    <mergeCell ref="H73:H74"/>
    <mergeCell ref="K73:K74"/>
    <mergeCell ref="C80:E84"/>
    <mergeCell ref="J73:J74"/>
    <mergeCell ref="I73:I74"/>
    <mergeCell ref="C74:D74"/>
    <mergeCell ref="A20:C20"/>
    <mergeCell ref="G20:H20"/>
    <mergeCell ref="G18:H18"/>
    <mergeCell ref="G19:H19"/>
    <mergeCell ref="G21:H21"/>
  </mergeCells>
  <hyperlinks>
    <hyperlink ref="D2" location="Startseite!C7" display="zurück zur Startseite"/>
    <hyperlink ref="A2" location="Rentabilität!B8" display="zur Rentabilitätsberechnung"/>
    <hyperlink ref="A2:B2" location="Rentabilität!B11" display="zur Rentabilitätsberechnung"/>
  </hyperlinks>
  <pageMargins left="1.1811023622047245" right="0.23622047244094491" top="1.3779527559055118" bottom="0.98425196850393704" header="0.51181102362204722" footer="0.51181102362204722"/>
  <pageSetup paperSize="9" scale="45" fitToHeight="2" orientation="portrait" blackAndWhite="1" horizontalDpi="300" verticalDpi="300" r:id="rId1"/>
  <headerFooter alignWithMargins="0">
    <oddFooter>&amp;L&amp;D&amp;RCopyright: Handwerkskammer Düsseldorf</oddFooter>
  </headerFooter>
  <rowBreaks count="1" manualBreakCount="1">
    <brk id="99" max="19" man="1"/>
  </rowBreaks>
  <colBreaks count="1" manualBreakCount="1">
    <brk id="16" min="3" max="62" man="1"/>
  </colBreaks>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2">
    <tabColor theme="6" tint="0.79998168889431442"/>
    <pageSetUpPr fitToPage="1"/>
  </sheetPr>
  <dimension ref="A2:AD185"/>
  <sheetViews>
    <sheetView showGridLines="0" zoomScale="50" zoomScaleNormal="50" zoomScaleSheetLayoutView="40" workbookViewId="0">
      <selection activeCell="D14" sqref="D14"/>
    </sheetView>
  </sheetViews>
  <sheetFormatPr baseColWidth="10" defaultColWidth="11.42578125" defaultRowHeight="12.75"/>
  <cols>
    <col min="1" max="1" width="66.5703125" style="17" customWidth="1"/>
    <col min="2" max="2" width="12.42578125" style="62" customWidth="1"/>
    <col min="3" max="3" width="13" style="17" customWidth="1"/>
    <col min="4" max="4" width="14.5703125" style="17" customWidth="1"/>
    <col min="5" max="16" width="14.42578125" style="17" customWidth="1"/>
    <col min="17" max="17" width="24.28515625" style="17" customWidth="1"/>
    <col min="18" max="16384" width="11.42578125" style="17"/>
  </cols>
  <sheetData>
    <row r="2" spans="1:30" ht="15">
      <c r="A2" s="1055" t="s">
        <v>525</v>
      </c>
      <c r="B2" s="1069" t="s">
        <v>81</v>
      </c>
      <c r="C2" s="1056"/>
      <c r="D2" s="1189" t="s">
        <v>519</v>
      </c>
      <c r="E2" s="1190"/>
    </row>
    <row r="4" spans="1:30" s="1" customFormat="1" ht="27.75">
      <c r="A4" s="715" t="str">
        <f xml:space="preserve"> CONCATENATE( "Liquiditätsplanung des 1. Geschäftsjahres des Unternehmens :  ", Startseite!C14)</f>
        <v xml:space="preserve">Liquiditätsplanung des 1. Geschäftsjahres des Unternehmens :  </v>
      </c>
      <c r="B4" s="716"/>
      <c r="C4" s="717"/>
      <c r="D4" s="718"/>
      <c r="E4" s="718"/>
      <c r="F4" s="718"/>
      <c r="G4" s="718"/>
      <c r="H4" s="718"/>
      <c r="I4" s="719">
        <f>'Personalkosten 1. Jahr'!M4</f>
        <v>43678</v>
      </c>
      <c r="J4" s="720" t="s">
        <v>250</v>
      </c>
      <c r="K4" s="719">
        <f>'Personalkosten 1. Jahr'!O4</f>
        <v>44028</v>
      </c>
      <c r="L4" s="718"/>
      <c r="M4" s="718"/>
      <c r="N4" s="1058"/>
      <c r="O4" s="1058"/>
      <c r="P4" s="1058"/>
      <c r="Q4" s="718"/>
      <c r="R4" s="718"/>
      <c r="S4" s="718"/>
      <c r="T4" s="718"/>
      <c r="U4" s="718"/>
      <c r="V4" s="718"/>
      <c r="W4" s="718"/>
      <c r="X4" s="718"/>
      <c r="Y4" s="718"/>
      <c r="Z4" s="718"/>
      <c r="AA4" s="718"/>
      <c r="AB4" s="718"/>
      <c r="AC4" s="718"/>
      <c r="AD4" s="718"/>
    </row>
    <row r="5" spans="1:30" s="1" customFormat="1" ht="16.5" customHeight="1">
      <c r="A5" s="721"/>
      <c r="B5" s="722"/>
      <c r="C5" s="721"/>
      <c r="D5" s="718"/>
      <c r="E5" s="718"/>
      <c r="F5" s="718"/>
      <c r="G5" s="718"/>
      <c r="H5" s="718"/>
      <c r="I5" s="718"/>
      <c r="J5" s="718"/>
      <c r="K5" s="718"/>
      <c r="L5" s="718"/>
      <c r="M5" s="718"/>
      <c r="N5" s="1059"/>
      <c r="O5" s="1393"/>
      <c r="P5" s="1393"/>
      <c r="Q5" s="718"/>
      <c r="R5" s="718"/>
      <c r="S5" s="718"/>
      <c r="T5" s="718"/>
      <c r="U5" s="718"/>
      <c r="V5" s="718"/>
      <c r="W5" s="718"/>
      <c r="X5" s="718"/>
      <c r="Y5" s="718"/>
      <c r="Z5" s="718"/>
      <c r="AA5" s="718"/>
      <c r="AB5" s="718"/>
      <c r="AC5" s="718"/>
      <c r="AD5" s="718"/>
    </row>
    <row r="6" spans="1:30" s="1" customFormat="1" ht="15.75">
      <c r="A6" s="718"/>
      <c r="B6" s="723" t="s">
        <v>431</v>
      </c>
      <c r="C6" s="721"/>
      <c r="D6" s="721"/>
      <c r="E6" s="718"/>
      <c r="F6" s="718"/>
      <c r="G6" s="718"/>
      <c r="H6" s="718"/>
      <c r="I6" s="718"/>
      <c r="J6" s="718"/>
      <c r="K6" s="718"/>
      <c r="L6" s="718"/>
      <c r="M6" s="718"/>
      <c r="N6" s="1058"/>
      <c r="O6" s="1058"/>
      <c r="P6" s="1058"/>
      <c r="Q6" s="300"/>
      <c r="R6" s="300"/>
      <c r="S6" s="300"/>
      <c r="T6" s="300"/>
      <c r="U6" s="718"/>
      <c r="V6" s="718"/>
      <c r="W6" s="718"/>
      <c r="X6" s="718"/>
      <c r="Y6" s="718"/>
      <c r="Z6" s="718"/>
      <c r="AA6" s="718"/>
      <c r="AB6" s="718"/>
      <c r="AC6" s="718"/>
      <c r="AD6" s="718"/>
    </row>
    <row r="7" spans="1:30" s="1" customFormat="1" ht="15">
      <c r="A7" s="718"/>
      <c r="B7" s="923">
        <v>0.5</v>
      </c>
      <c r="C7" s="724" t="s">
        <v>55</v>
      </c>
      <c r="D7" s="725"/>
      <c r="E7" s="724"/>
      <c r="F7" s="724"/>
      <c r="G7" s="726"/>
      <c r="H7" s="727"/>
      <c r="I7" s="718"/>
      <c r="J7" s="718"/>
      <c r="K7" s="718"/>
      <c r="L7" s="718"/>
      <c r="M7" s="1054"/>
      <c r="N7" s="1060"/>
      <c r="O7" s="1061"/>
      <c r="P7" s="1062"/>
      <c r="Q7" s="1057"/>
      <c r="R7" s="300"/>
      <c r="S7" s="300"/>
      <c r="T7" s="300"/>
      <c r="U7" s="718"/>
      <c r="V7" s="718"/>
      <c r="W7" s="718"/>
      <c r="X7" s="718"/>
      <c r="Y7" s="718"/>
      <c r="Z7" s="718"/>
      <c r="AA7" s="718"/>
      <c r="AB7" s="718"/>
      <c r="AC7" s="718"/>
      <c r="AD7" s="718"/>
    </row>
    <row r="8" spans="1:30" s="1" customFormat="1" ht="15">
      <c r="A8" s="718"/>
      <c r="B8" s="986">
        <v>0.4</v>
      </c>
      <c r="C8" s="727" t="s">
        <v>56</v>
      </c>
      <c r="D8" s="728"/>
      <c r="E8" s="727"/>
      <c r="F8" s="727"/>
      <c r="G8" s="729"/>
      <c r="H8" s="727"/>
      <c r="I8" s="718"/>
      <c r="J8" s="718"/>
      <c r="K8" s="718"/>
      <c r="L8" s="718"/>
      <c r="M8" s="718"/>
      <c r="N8" s="718"/>
      <c r="O8" s="718"/>
      <c r="P8" s="718"/>
      <c r="Q8" s="301"/>
      <c r="R8" s="300"/>
      <c r="S8" s="300"/>
      <c r="T8" s="300"/>
      <c r="U8" s="718"/>
      <c r="V8" s="718"/>
      <c r="W8" s="718"/>
      <c r="X8" s="718"/>
      <c r="Y8" s="718"/>
      <c r="Z8" s="718"/>
      <c r="AA8" s="718"/>
      <c r="AB8" s="718"/>
      <c r="AC8" s="718"/>
      <c r="AD8" s="718"/>
    </row>
    <row r="9" spans="1:30" s="1" customFormat="1" ht="15">
      <c r="A9" s="718"/>
      <c r="B9" s="986">
        <v>0.1</v>
      </c>
      <c r="C9" s="727" t="s">
        <v>57</v>
      </c>
      <c r="D9" s="728"/>
      <c r="E9" s="727"/>
      <c r="F9" s="727"/>
      <c r="G9" s="729"/>
      <c r="H9" s="727"/>
      <c r="I9" s="718"/>
      <c r="J9" s="718"/>
      <c r="K9" s="718"/>
      <c r="L9" s="718"/>
      <c r="M9" s="718"/>
      <c r="N9" s="718"/>
      <c r="O9" s="718"/>
      <c r="P9" s="718"/>
      <c r="Q9" s="75"/>
      <c r="R9" s="75"/>
      <c r="S9" s="75"/>
      <c r="T9" s="75"/>
      <c r="U9" s="718"/>
      <c r="V9" s="718"/>
      <c r="W9" s="718"/>
      <c r="X9" s="718"/>
      <c r="Y9" s="718"/>
      <c r="Z9" s="718"/>
      <c r="AA9" s="718"/>
      <c r="AB9" s="718"/>
      <c r="AC9" s="718"/>
      <c r="AD9" s="718"/>
    </row>
    <row r="10" spans="1:30" s="1" customFormat="1" ht="15.75">
      <c r="A10" s="718"/>
      <c r="B10" s="987">
        <v>0.19</v>
      </c>
      <c r="C10" s="724" t="s">
        <v>58</v>
      </c>
      <c r="D10" s="730"/>
      <c r="E10" s="724"/>
      <c r="F10" s="724"/>
      <c r="G10" s="726"/>
      <c r="H10" s="727"/>
      <c r="I10" s="718"/>
      <c r="J10" s="718"/>
      <c r="K10" s="718"/>
      <c r="L10" s="718"/>
      <c r="M10" s="718"/>
      <c r="N10" s="718"/>
      <c r="O10" s="718"/>
      <c r="P10" s="718"/>
      <c r="Q10" s="718"/>
      <c r="R10" s="718"/>
      <c r="S10" s="718"/>
      <c r="T10" s="718"/>
      <c r="U10" s="718"/>
      <c r="V10" s="718"/>
      <c r="W10" s="718"/>
      <c r="X10" s="718"/>
      <c r="Y10" s="718"/>
      <c r="Z10" s="718"/>
      <c r="AA10" s="718"/>
      <c r="AB10" s="718"/>
      <c r="AC10" s="718"/>
      <c r="AD10" s="718"/>
    </row>
    <row r="11" spans="1:30" s="1" customFormat="1" ht="15">
      <c r="A11" s="718"/>
      <c r="B11" s="988">
        <v>0.19</v>
      </c>
      <c r="C11" s="731" t="s">
        <v>59</v>
      </c>
      <c r="D11" s="732"/>
      <c r="E11" s="731"/>
      <c r="F11" s="731"/>
      <c r="G11" s="733"/>
      <c r="H11" s="727"/>
      <c r="I11" s="718"/>
      <c r="J11" s="718"/>
      <c r="K11" s="718"/>
      <c r="L11" s="718"/>
      <c r="M11" s="718"/>
      <c r="N11" s="718"/>
      <c r="O11" s="718"/>
      <c r="P11" s="718"/>
      <c r="Q11" s="718"/>
      <c r="R11" s="718"/>
      <c r="S11" s="718"/>
      <c r="T11" s="718"/>
      <c r="U11" s="718"/>
      <c r="V11" s="718"/>
      <c r="W11" s="718"/>
      <c r="X11" s="718"/>
      <c r="Y11" s="718"/>
      <c r="Z11" s="718"/>
      <c r="AA11" s="718"/>
      <c r="AB11" s="718"/>
      <c r="AC11" s="718"/>
      <c r="AD11" s="718"/>
    </row>
    <row r="12" spans="1:30" s="1" customFormat="1" ht="16.5" thickBot="1">
      <c r="A12" s="734"/>
      <c r="B12" s="735"/>
      <c r="C12" s="734"/>
      <c r="D12" s="736"/>
      <c r="E12" s="734"/>
      <c r="F12" s="718"/>
      <c r="G12" s="718"/>
      <c r="H12" s="718"/>
      <c r="I12" s="718"/>
      <c r="J12" s="718"/>
      <c r="K12" s="718"/>
      <c r="L12" s="718"/>
      <c r="M12" s="718"/>
      <c r="N12" s="140"/>
      <c r="O12" s="140"/>
      <c r="P12" s="718"/>
      <c r="Q12" s="718"/>
      <c r="R12" s="718"/>
      <c r="S12" s="718"/>
      <c r="T12" s="718"/>
      <c r="U12" s="718"/>
      <c r="V12" s="718"/>
      <c r="W12" s="718"/>
      <c r="X12" s="718"/>
      <c r="Y12" s="718"/>
      <c r="Z12" s="718"/>
      <c r="AA12" s="718"/>
      <c r="AB12" s="718"/>
      <c r="AC12" s="718"/>
      <c r="AD12" s="718"/>
    </row>
    <row r="13" spans="1:30" s="1" customFormat="1" ht="15.75">
      <c r="A13" s="718"/>
      <c r="B13" s="737" t="s">
        <v>430</v>
      </c>
      <c r="C13" s="738" t="s">
        <v>60</v>
      </c>
      <c r="D13" s="739">
        <f>Startseite!D16</f>
        <v>43678</v>
      </c>
      <c r="E13" s="740">
        <f>D13+32</f>
        <v>43710</v>
      </c>
      <c r="F13" s="740">
        <f t="shared" ref="F13:O13" si="0">E13+31</f>
        <v>43741</v>
      </c>
      <c r="G13" s="740">
        <f t="shared" si="0"/>
        <v>43772</v>
      </c>
      <c r="H13" s="740">
        <f t="shared" si="0"/>
        <v>43803</v>
      </c>
      <c r="I13" s="740">
        <f t="shared" si="0"/>
        <v>43834</v>
      </c>
      <c r="J13" s="740">
        <f t="shared" si="0"/>
        <v>43865</v>
      </c>
      <c r="K13" s="740">
        <f t="shared" si="0"/>
        <v>43896</v>
      </c>
      <c r="L13" s="740">
        <f t="shared" si="0"/>
        <v>43927</v>
      </c>
      <c r="M13" s="740">
        <f t="shared" si="0"/>
        <v>43958</v>
      </c>
      <c r="N13" s="740">
        <f t="shared" si="0"/>
        <v>43989</v>
      </c>
      <c r="O13" s="740">
        <f t="shared" si="0"/>
        <v>44020</v>
      </c>
      <c r="P13" s="741" t="s">
        <v>61</v>
      </c>
      <c r="Q13" s="718"/>
      <c r="R13" s="718"/>
      <c r="S13" s="718"/>
      <c r="T13" s="718"/>
      <c r="U13" s="718"/>
      <c r="V13" s="718"/>
      <c r="W13" s="718"/>
      <c r="X13" s="718"/>
      <c r="Y13" s="718"/>
      <c r="Z13" s="718"/>
      <c r="AA13" s="718"/>
      <c r="AB13" s="718"/>
      <c r="AC13" s="718"/>
      <c r="AD13" s="718"/>
    </row>
    <row r="14" spans="1:30" s="1" customFormat="1" ht="15.75">
      <c r="A14" s="742" t="s">
        <v>62</v>
      </c>
      <c r="B14" s="737"/>
      <c r="C14" s="743">
        <f>Rentabilität!E21</f>
        <v>0</v>
      </c>
      <c r="D14" s="924">
        <f>$C14/12</f>
        <v>0</v>
      </c>
      <c r="E14" s="924">
        <f t="shared" ref="E14:O14" si="1">$C14/12</f>
        <v>0</v>
      </c>
      <c r="F14" s="924">
        <f t="shared" si="1"/>
        <v>0</v>
      </c>
      <c r="G14" s="924">
        <f t="shared" si="1"/>
        <v>0</v>
      </c>
      <c r="H14" s="924">
        <f t="shared" si="1"/>
        <v>0</v>
      </c>
      <c r="I14" s="924">
        <f t="shared" si="1"/>
        <v>0</v>
      </c>
      <c r="J14" s="924">
        <f t="shared" si="1"/>
        <v>0</v>
      </c>
      <c r="K14" s="924">
        <f t="shared" si="1"/>
        <v>0</v>
      </c>
      <c r="L14" s="924">
        <f t="shared" si="1"/>
        <v>0</v>
      </c>
      <c r="M14" s="924">
        <f t="shared" si="1"/>
        <v>0</v>
      </c>
      <c r="N14" s="924">
        <f t="shared" si="1"/>
        <v>0</v>
      </c>
      <c r="O14" s="924">
        <f t="shared" si="1"/>
        <v>0</v>
      </c>
      <c r="P14" s="744">
        <f>SUM(D14:O14)</f>
        <v>0</v>
      </c>
      <c r="Q14" s="745" t="str">
        <f>IF(AND(ABS(P14-C14)&gt;100,P14&lt;&gt;0),"Überprüfe Eintragung","")</f>
        <v/>
      </c>
      <c r="R14" s="718"/>
      <c r="S14" s="718"/>
      <c r="T14" s="718"/>
      <c r="U14" s="718"/>
      <c r="V14" s="718"/>
      <c r="W14" s="718"/>
      <c r="X14" s="718"/>
      <c r="Y14" s="718"/>
      <c r="Z14" s="718"/>
      <c r="AA14" s="718"/>
      <c r="AB14" s="718"/>
      <c r="AC14" s="718"/>
      <c r="AD14" s="718"/>
    </row>
    <row r="15" spans="1:30" s="1" customFormat="1" ht="15">
      <c r="A15" s="746" t="s">
        <v>63</v>
      </c>
      <c r="B15" s="747"/>
      <c r="C15" s="748">
        <f>C14*$B$10</f>
        <v>0</v>
      </c>
      <c r="D15" s="749">
        <f>IFERROR(D14*$B$10,"")</f>
        <v>0</v>
      </c>
      <c r="E15" s="749">
        <f t="shared" ref="E15:O15" si="2">IFERROR(E14*$B$10,"")</f>
        <v>0</v>
      </c>
      <c r="F15" s="749">
        <f t="shared" si="2"/>
        <v>0</v>
      </c>
      <c r="G15" s="749">
        <f t="shared" si="2"/>
        <v>0</v>
      </c>
      <c r="H15" s="749">
        <f t="shared" si="2"/>
        <v>0</v>
      </c>
      <c r="I15" s="749">
        <f t="shared" si="2"/>
        <v>0</v>
      </c>
      <c r="J15" s="749">
        <f t="shared" si="2"/>
        <v>0</v>
      </c>
      <c r="K15" s="749">
        <f t="shared" si="2"/>
        <v>0</v>
      </c>
      <c r="L15" s="749">
        <f t="shared" si="2"/>
        <v>0</v>
      </c>
      <c r="M15" s="749">
        <f t="shared" si="2"/>
        <v>0</v>
      </c>
      <c r="N15" s="749">
        <f t="shared" si="2"/>
        <v>0</v>
      </c>
      <c r="O15" s="749">
        <f t="shared" si="2"/>
        <v>0</v>
      </c>
      <c r="P15" s="750">
        <f>SUM(D15:O15)</f>
        <v>0</v>
      </c>
      <c r="Q15" s="745"/>
      <c r="R15" s="718"/>
      <c r="S15" s="718"/>
      <c r="T15" s="718"/>
      <c r="U15" s="718"/>
      <c r="V15" s="718"/>
      <c r="W15" s="718"/>
      <c r="X15" s="718"/>
      <c r="Y15" s="718"/>
      <c r="Z15" s="718"/>
      <c r="AA15" s="718"/>
      <c r="AB15" s="718"/>
      <c r="AC15" s="718"/>
      <c r="AD15" s="718"/>
    </row>
    <row r="16" spans="1:30" s="1" customFormat="1" ht="15">
      <c r="A16" s="751"/>
      <c r="B16" s="752"/>
      <c r="C16" s="753"/>
      <c r="D16" s="751"/>
      <c r="E16" s="751"/>
      <c r="F16" s="751"/>
      <c r="G16" s="751"/>
      <c r="H16" s="751"/>
      <c r="I16" s="751"/>
      <c r="J16" s="751"/>
      <c r="K16" s="751"/>
      <c r="L16" s="751"/>
      <c r="M16" s="751"/>
      <c r="N16" s="751"/>
      <c r="O16" s="751"/>
      <c r="P16" s="754"/>
      <c r="Q16" s="745"/>
      <c r="R16" s="718"/>
      <c r="S16" s="718"/>
      <c r="T16" s="718"/>
      <c r="U16" s="718"/>
      <c r="V16" s="718"/>
      <c r="W16" s="718"/>
      <c r="X16" s="718"/>
      <c r="Y16" s="718"/>
      <c r="Z16" s="718"/>
      <c r="AA16" s="718"/>
      <c r="AB16" s="718"/>
      <c r="AC16" s="718"/>
      <c r="AD16" s="718"/>
    </row>
    <row r="17" spans="1:30" s="1" customFormat="1" ht="15.75">
      <c r="A17" s="755" t="s">
        <v>64</v>
      </c>
      <c r="B17" s="756"/>
      <c r="C17" s="757"/>
      <c r="D17" s="758"/>
      <c r="E17" s="758"/>
      <c r="F17" s="758"/>
      <c r="G17" s="758"/>
      <c r="H17" s="758"/>
      <c r="I17" s="758"/>
      <c r="J17" s="758"/>
      <c r="K17" s="758"/>
      <c r="L17" s="758"/>
      <c r="M17" s="758"/>
      <c r="N17" s="758"/>
      <c r="O17" s="758"/>
      <c r="P17" s="758"/>
      <c r="Q17" s="745"/>
      <c r="R17" s="718"/>
      <c r="S17" s="718"/>
      <c r="T17" s="718"/>
      <c r="U17" s="718"/>
      <c r="V17" s="718"/>
      <c r="W17" s="718"/>
      <c r="X17" s="718"/>
      <c r="Y17" s="718"/>
      <c r="Z17" s="718"/>
      <c r="AA17" s="718"/>
      <c r="AB17" s="718"/>
      <c r="AC17" s="718"/>
      <c r="AD17" s="718"/>
    </row>
    <row r="18" spans="1:30" s="1" customFormat="1" ht="15">
      <c r="A18" s="759" t="s">
        <v>69</v>
      </c>
      <c r="B18" s="760"/>
      <c r="C18" s="761">
        <f>C14+C15</f>
        <v>0</v>
      </c>
      <c r="D18" s="762">
        <f>IFERROR((D14+D15)*$B$7,"")</f>
        <v>0</v>
      </c>
      <c r="E18" s="762">
        <f>IFERROR((D14+D15)*B8+(E14+E15)*B7,"")</f>
        <v>0</v>
      </c>
      <c r="F18" s="762">
        <f>IFERROR((D14+D15)*$B$9+(E14+E15)*$B$8+(F14+F15)*$B$7,"")</f>
        <v>0</v>
      </c>
      <c r="G18" s="762">
        <f t="shared" ref="G18:O18" si="3">IFERROR((E14+E15)*$B$9+(F14+F15)*$B$8+(G14+G15)*$B$7,"")</f>
        <v>0</v>
      </c>
      <c r="H18" s="762">
        <f t="shared" si="3"/>
        <v>0</v>
      </c>
      <c r="I18" s="762">
        <f t="shared" si="3"/>
        <v>0</v>
      </c>
      <c r="J18" s="762">
        <f t="shared" si="3"/>
        <v>0</v>
      </c>
      <c r="K18" s="762">
        <f t="shared" si="3"/>
        <v>0</v>
      </c>
      <c r="L18" s="762">
        <f t="shared" si="3"/>
        <v>0</v>
      </c>
      <c r="M18" s="762">
        <f t="shared" si="3"/>
        <v>0</v>
      </c>
      <c r="N18" s="762">
        <f t="shared" si="3"/>
        <v>0</v>
      </c>
      <c r="O18" s="762">
        <f t="shared" si="3"/>
        <v>0</v>
      </c>
      <c r="P18" s="763">
        <f>SUM(D18:O18)</f>
        <v>0</v>
      </c>
      <c r="Q18" s="745"/>
      <c r="R18" s="718"/>
      <c r="S18" s="718"/>
      <c r="T18" s="718"/>
      <c r="U18" s="718"/>
      <c r="V18" s="718"/>
      <c r="W18" s="718"/>
      <c r="X18" s="718"/>
      <c r="Y18" s="718"/>
      <c r="Z18" s="718"/>
      <c r="AA18" s="718"/>
      <c r="AB18" s="718"/>
      <c r="AC18" s="718"/>
      <c r="AD18" s="718"/>
    </row>
    <row r="19" spans="1:30" s="1" customFormat="1" ht="15">
      <c r="A19" s="746" t="s">
        <v>65</v>
      </c>
      <c r="B19" s="747"/>
      <c r="C19" s="924">
        <f>Finanzierung!C11+Finanzierung!C12+Finanzierung!C26+Finanzierung!C34</f>
        <v>0</v>
      </c>
      <c r="D19" s="924">
        <f>C19-Finanzierung!C34</f>
        <v>0</v>
      </c>
      <c r="E19" s="924"/>
      <c r="F19" s="924"/>
      <c r="G19" s="924"/>
      <c r="H19" s="924"/>
      <c r="I19" s="924">
        <f>Finanzierung!C34</f>
        <v>0</v>
      </c>
      <c r="J19" s="924"/>
      <c r="K19" s="924"/>
      <c r="L19" s="924"/>
      <c r="M19" s="924"/>
      <c r="N19" s="924"/>
      <c r="O19" s="924"/>
      <c r="P19" s="764">
        <f>SUM(D19:O19)</f>
        <v>0</v>
      </c>
      <c r="Q19" s="745" t="str">
        <f>IF(ABS(P19-C19)&gt;100,"Überprüfe Eintragung","")</f>
        <v/>
      </c>
      <c r="R19" s="718"/>
      <c r="S19" s="718"/>
      <c r="T19" s="718"/>
      <c r="U19" s="718"/>
      <c r="V19" s="718"/>
      <c r="W19" s="718"/>
      <c r="X19" s="718"/>
      <c r="Y19" s="718"/>
      <c r="Z19" s="718"/>
      <c r="AA19" s="718"/>
      <c r="AB19" s="718"/>
      <c r="AC19" s="718"/>
      <c r="AD19" s="718"/>
    </row>
    <row r="20" spans="1:30" s="1" customFormat="1" ht="16.5" thickBot="1">
      <c r="A20" s="742"/>
      <c r="B20" s="737"/>
      <c r="C20" s="743">
        <f>B20</f>
        <v>0</v>
      </c>
      <c r="D20" s="749"/>
      <c r="E20" s="749"/>
      <c r="F20" s="749"/>
      <c r="G20" s="749"/>
      <c r="H20" s="749"/>
      <c r="I20" s="749"/>
      <c r="J20" s="749"/>
      <c r="K20" s="749"/>
      <c r="L20" s="749"/>
      <c r="M20" s="749"/>
      <c r="N20" s="749"/>
      <c r="O20" s="765"/>
      <c r="P20" s="764"/>
      <c r="Q20" s="745"/>
      <c r="R20" s="718"/>
      <c r="S20" s="718"/>
      <c r="T20" s="718"/>
      <c r="U20" s="718"/>
      <c r="V20" s="718"/>
      <c r="W20" s="718"/>
      <c r="X20" s="718"/>
      <c r="Y20" s="718"/>
      <c r="Z20" s="718"/>
      <c r="AA20" s="718"/>
      <c r="AB20" s="718"/>
      <c r="AC20" s="718"/>
      <c r="AD20" s="718"/>
    </row>
    <row r="21" spans="1:30" s="1" customFormat="1" ht="17.25" thickTop="1" thickBot="1">
      <c r="A21" s="766" t="s">
        <v>191</v>
      </c>
      <c r="B21" s="767"/>
      <c r="C21" s="768"/>
      <c r="D21" s="769">
        <f>IFERROR(D18+D19,"")</f>
        <v>0</v>
      </c>
      <c r="E21" s="769">
        <f t="shared" ref="E21:O21" si="4">IFERROR(E18+E19,"")</f>
        <v>0</v>
      </c>
      <c r="F21" s="769">
        <f t="shared" si="4"/>
        <v>0</v>
      </c>
      <c r="G21" s="769">
        <f t="shared" si="4"/>
        <v>0</v>
      </c>
      <c r="H21" s="769">
        <f t="shared" si="4"/>
        <v>0</v>
      </c>
      <c r="I21" s="769">
        <f t="shared" si="4"/>
        <v>0</v>
      </c>
      <c r="J21" s="769">
        <f t="shared" si="4"/>
        <v>0</v>
      </c>
      <c r="K21" s="769">
        <f t="shared" si="4"/>
        <v>0</v>
      </c>
      <c r="L21" s="769">
        <f t="shared" si="4"/>
        <v>0</v>
      </c>
      <c r="M21" s="769">
        <f t="shared" si="4"/>
        <v>0</v>
      </c>
      <c r="N21" s="769">
        <f t="shared" si="4"/>
        <v>0</v>
      </c>
      <c r="O21" s="769">
        <f t="shared" si="4"/>
        <v>0</v>
      </c>
      <c r="P21" s="770">
        <f>SUM(D21:O21)</f>
        <v>0</v>
      </c>
      <c r="Q21" s="745"/>
      <c r="R21" s="718"/>
      <c r="S21" s="718"/>
      <c r="T21" s="718"/>
      <c r="U21" s="718"/>
      <c r="V21" s="718"/>
      <c r="W21" s="718"/>
      <c r="X21" s="718"/>
      <c r="Y21" s="718"/>
      <c r="Z21" s="718"/>
      <c r="AA21" s="718"/>
      <c r="AB21" s="718"/>
      <c r="AC21" s="718"/>
      <c r="AD21" s="718"/>
    </row>
    <row r="22" spans="1:30" s="1" customFormat="1" ht="15.75" thickTop="1">
      <c r="A22" s="727"/>
      <c r="B22" s="771"/>
      <c r="C22" s="772"/>
      <c r="D22" s="773"/>
      <c r="E22" s="773"/>
      <c r="F22" s="773"/>
      <c r="G22" s="773"/>
      <c r="H22" s="773"/>
      <c r="I22" s="773"/>
      <c r="J22" s="773"/>
      <c r="K22" s="773"/>
      <c r="L22" s="773"/>
      <c r="M22" s="773"/>
      <c r="N22" s="773"/>
      <c r="O22" s="773"/>
      <c r="P22" s="773"/>
      <c r="Q22" s="745"/>
      <c r="R22" s="718"/>
      <c r="S22" s="718"/>
      <c r="T22" s="718"/>
      <c r="U22" s="718"/>
      <c r="V22" s="718"/>
      <c r="W22" s="718"/>
      <c r="X22" s="718"/>
      <c r="Y22" s="718"/>
      <c r="Z22" s="718"/>
      <c r="AA22" s="718"/>
      <c r="AB22" s="718"/>
      <c r="AC22" s="718"/>
      <c r="AD22" s="718"/>
    </row>
    <row r="23" spans="1:30" s="1" customFormat="1" ht="15.75">
      <c r="A23" s="755" t="s">
        <v>106</v>
      </c>
      <c r="B23" s="756"/>
      <c r="C23" s="757"/>
      <c r="D23" s="774"/>
      <c r="E23" s="774"/>
      <c r="F23" s="774"/>
      <c r="G23" s="774"/>
      <c r="H23" s="774"/>
      <c r="I23" s="774"/>
      <c r="J23" s="774"/>
      <c r="K23" s="774"/>
      <c r="L23" s="774"/>
      <c r="M23" s="774"/>
      <c r="N23" s="774"/>
      <c r="O23" s="774"/>
      <c r="P23" s="773"/>
      <c r="Q23" s="745"/>
      <c r="R23" s="718"/>
      <c r="S23" s="718"/>
      <c r="T23" s="718"/>
      <c r="U23" s="718"/>
      <c r="V23" s="718"/>
      <c r="W23" s="718"/>
      <c r="X23" s="718"/>
      <c r="Y23" s="718"/>
      <c r="Z23" s="718"/>
      <c r="AA23" s="718"/>
      <c r="AB23" s="718"/>
      <c r="AC23" s="718"/>
      <c r="AD23" s="718"/>
    </row>
    <row r="24" spans="1:30" s="1" customFormat="1" ht="17.25" customHeight="1">
      <c r="A24" s="746" t="s">
        <v>83</v>
      </c>
      <c r="B24" s="747" t="s">
        <v>82</v>
      </c>
      <c r="C24" s="748">
        <f>Rentabilität!E33</f>
        <v>0</v>
      </c>
      <c r="D24" s="924">
        <f>IFERROR(D14*Rentabilität!$F33/100,"")</f>
        <v>0</v>
      </c>
      <c r="E24" s="924">
        <f>IFERROR(E14*Rentabilität!$F33/100,"")</f>
        <v>0</v>
      </c>
      <c r="F24" s="924">
        <f>IFERROR(F14*Rentabilität!$F33/100,"")</f>
        <v>0</v>
      </c>
      <c r="G24" s="924">
        <f>IFERROR(G14*Rentabilität!$F33/100,"")</f>
        <v>0</v>
      </c>
      <c r="H24" s="924">
        <f>IFERROR(H14*Rentabilität!$F33/100,"")</f>
        <v>0</v>
      </c>
      <c r="I24" s="924">
        <f>IFERROR(I14*Rentabilität!$F33/100,"")</f>
        <v>0</v>
      </c>
      <c r="J24" s="924">
        <f>IFERROR(J14*Rentabilität!$F33/100,"")</f>
        <v>0</v>
      </c>
      <c r="K24" s="924">
        <f>IFERROR(K14*Rentabilität!$F33/100,"")</f>
        <v>0</v>
      </c>
      <c r="L24" s="924">
        <f>IFERROR(L14*Rentabilität!$F33/100,"")</f>
        <v>0</v>
      </c>
      <c r="M24" s="924">
        <f>IFERROR(M14*Rentabilität!$F33/100,"")</f>
        <v>0</v>
      </c>
      <c r="N24" s="924">
        <f>IFERROR(N14*Rentabilität!$F33/100,"")</f>
        <v>0</v>
      </c>
      <c r="O24" s="924">
        <f>IFERROR(O14*Rentabilität!$F33/100,"")</f>
        <v>0</v>
      </c>
      <c r="P24" s="764">
        <f t="shared" ref="P24:P32" si="5">SUM(D24:O24)</f>
        <v>0</v>
      </c>
      <c r="Q24" s="745" t="str">
        <f t="shared" ref="Q24:Q43" si="6">IF(AND(ABS(P24-C24)&gt;50,P24&lt;&gt;0),"Überprüfe Eintragung","")</f>
        <v/>
      </c>
      <c r="R24" s="718"/>
      <c r="S24" s="718"/>
      <c r="T24" s="718"/>
      <c r="U24" s="718"/>
      <c r="V24" s="718"/>
      <c r="W24" s="718"/>
      <c r="X24" s="718"/>
      <c r="Y24" s="718"/>
      <c r="Z24" s="718"/>
      <c r="AA24" s="718"/>
      <c r="AB24" s="718"/>
      <c r="AC24" s="718"/>
      <c r="AD24" s="718"/>
    </row>
    <row r="25" spans="1:30" s="1" customFormat="1" ht="17.25" customHeight="1">
      <c r="A25" s="746" t="s">
        <v>84</v>
      </c>
      <c r="B25" s="747" t="s">
        <v>82</v>
      </c>
      <c r="C25" s="748">
        <f>Rentabilität!E22</f>
        <v>0</v>
      </c>
      <c r="D25" s="924">
        <f>IFERROR(D14*Rentabilität!$F22/100,"")</f>
        <v>0</v>
      </c>
      <c r="E25" s="924">
        <f>IFERROR(E14*Rentabilität!$F22/100,"")</f>
        <v>0</v>
      </c>
      <c r="F25" s="924">
        <f>IFERROR(F14*Rentabilität!$F22/100,"")</f>
        <v>0</v>
      </c>
      <c r="G25" s="924">
        <f>IFERROR(G14*Rentabilität!$F22/100,"")</f>
        <v>0</v>
      </c>
      <c r="H25" s="924">
        <f>IFERROR(H14*Rentabilität!$F22/100,"")</f>
        <v>0</v>
      </c>
      <c r="I25" s="924">
        <f>IFERROR(I14*Rentabilität!$F22/100,"")</f>
        <v>0</v>
      </c>
      <c r="J25" s="924">
        <f>IFERROR(J14*Rentabilität!$F22/100,"")</f>
        <v>0</v>
      </c>
      <c r="K25" s="924">
        <f>IFERROR(K14*Rentabilität!$F22/100,"")</f>
        <v>0</v>
      </c>
      <c r="L25" s="924">
        <f>IFERROR(L14*Rentabilität!$F22/100,"")</f>
        <v>0</v>
      </c>
      <c r="M25" s="924">
        <f>IFERROR(M14*Rentabilität!$F22/100,"")</f>
        <v>0</v>
      </c>
      <c r="N25" s="924">
        <f>IFERROR(N14*Rentabilität!$F22/100,"")</f>
        <v>0</v>
      </c>
      <c r="O25" s="924">
        <f>IFERROR(O14*Rentabilität!$F22/100,"")</f>
        <v>0</v>
      </c>
      <c r="P25" s="764">
        <f t="shared" si="5"/>
        <v>0</v>
      </c>
      <c r="Q25" s="745" t="str">
        <f t="shared" si="6"/>
        <v/>
      </c>
      <c r="R25" s="718"/>
      <c r="S25" s="718"/>
      <c r="T25" s="718"/>
      <c r="U25" s="718"/>
      <c r="V25" s="718"/>
      <c r="W25" s="718"/>
      <c r="X25" s="718"/>
      <c r="Y25" s="718"/>
      <c r="Z25" s="718"/>
      <c r="AA25" s="718"/>
      <c r="AB25" s="718"/>
      <c r="AC25" s="718"/>
      <c r="AD25" s="718"/>
    </row>
    <row r="26" spans="1:30" s="1" customFormat="1" ht="17.25" customHeight="1">
      <c r="A26" s="759" t="s">
        <v>124</v>
      </c>
      <c r="B26" s="760" t="s">
        <v>81</v>
      </c>
      <c r="C26" s="761">
        <f>Rentabilität!E35</f>
        <v>0</v>
      </c>
      <c r="D26" s="925">
        <f>Hilfstabelle!B29</f>
        <v>0</v>
      </c>
      <c r="E26" s="925">
        <f>Hilfstabelle!C29</f>
        <v>0</v>
      </c>
      <c r="F26" s="925">
        <f>Hilfstabelle!D29</f>
        <v>0</v>
      </c>
      <c r="G26" s="925">
        <f>Hilfstabelle!E29</f>
        <v>0</v>
      </c>
      <c r="H26" s="925">
        <f>Hilfstabelle!F29</f>
        <v>0</v>
      </c>
      <c r="I26" s="925">
        <f>Hilfstabelle!G29</f>
        <v>0</v>
      </c>
      <c r="J26" s="925">
        <f>Hilfstabelle!H29</f>
        <v>0</v>
      </c>
      <c r="K26" s="925">
        <f>Hilfstabelle!I29</f>
        <v>0</v>
      </c>
      <c r="L26" s="925">
        <f>Hilfstabelle!J29</f>
        <v>0</v>
      </c>
      <c r="M26" s="925">
        <f>Hilfstabelle!K29</f>
        <v>0</v>
      </c>
      <c r="N26" s="925">
        <f>Hilfstabelle!L29</f>
        <v>0</v>
      </c>
      <c r="O26" s="925">
        <f>Hilfstabelle!M29</f>
        <v>0</v>
      </c>
      <c r="P26" s="764">
        <f t="shared" si="5"/>
        <v>0</v>
      </c>
      <c r="Q26" s="745" t="str">
        <f t="shared" si="6"/>
        <v/>
      </c>
      <c r="R26" s="718"/>
      <c r="S26" s="718"/>
      <c r="T26" s="718"/>
      <c r="U26" s="718"/>
      <c r="V26" s="718"/>
      <c r="W26" s="718"/>
      <c r="X26" s="718"/>
      <c r="Y26" s="718"/>
      <c r="Z26" s="718"/>
      <c r="AA26" s="718"/>
      <c r="AB26" s="718"/>
      <c r="AC26" s="718"/>
      <c r="AD26" s="718"/>
    </row>
    <row r="27" spans="1:30" s="1" customFormat="1" ht="17.25" customHeight="1">
      <c r="A27" s="746" t="str">
        <f>'übrige Kosten'!A10</f>
        <v>Raumkosten (Miete, Pacht)</v>
      </c>
      <c r="B27" s="989" t="s">
        <v>81</v>
      </c>
      <c r="C27" s="748">
        <f>'übrige Kosten'!C10</f>
        <v>0</v>
      </c>
      <c r="D27" s="924">
        <f>$C27/12</f>
        <v>0</v>
      </c>
      <c r="E27" s="924">
        <f t="shared" ref="E27:O42" si="7">$C27/12</f>
        <v>0</v>
      </c>
      <c r="F27" s="924">
        <f t="shared" si="7"/>
        <v>0</v>
      </c>
      <c r="G27" s="924">
        <f t="shared" si="7"/>
        <v>0</v>
      </c>
      <c r="H27" s="924">
        <f t="shared" si="7"/>
        <v>0</v>
      </c>
      <c r="I27" s="924">
        <f t="shared" si="7"/>
        <v>0</v>
      </c>
      <c r="J27" s="924">
        <f t="shared" si="7"/>
        <v>0</v>
      </c>
      <c r="K27" s="924">
        <f t="shared" si="7"/>
        <v>0</v>
      </c>
      <c r="L27" s="924">
        <f t="shared" si="7"/>
        <v>0</v>
      </c>
      <c r="M27" s="924">
        <f t="shared" si="7"/>
        <v>0</v>
      </c>
      <c r="N27" s="924">
        <f t="shared" si="7"/>
        <v>0</v>
      </c>
      <c r="O27" s="924">
        <f t="shared" si="7"/>
        <v>0</v>
      </c>
      <c r="P27" s="764">
        <f t="shared" si="5"/>
        <v>0</v>
      </c>
      <c r="Q27" s="745" t="str">
        <f t="shared" si="6"/>
        <v/>
      </c>
      <c r="R27" s="718"/>
      <c r="S27" s="718"/>
      <c r="T27" s="718"/>
      <c r="U27" s="718"/>
      <c r="V27" s="718"/>
      <c r="W27" s="718"/>
      <c r="X27" s="718"/>
      <c r="Y27" s="718"/>
      <c r="Z27" s="718"/>
      <c r="AA27" s="718"/>
      <c r="AB27" s="718"/>
      <c r="AC27" s="718"/>
      <c r="AD27" s="718"/>
    </row>
    <row r="28" spans="1:30" s="1" customFormat="1" ht="17.25" customHeight="1">
      <c r="A28" s="746" t="str">
        <f>'übrige Kosten'!A11</f>
        <v>Energiekosten (Strom, Heizung, Wasser)</v>
      </c>
      <c r="B28" s="747" t="s">
        <v>82</v>
      </c>
      <c r="C28" s="748">
        <f>'übrige Kosten'!C11</f>
        <v>0</v>
      </c>
      <c r="D28" s="924">
        <f>($C28/12)</f>
        <v>0</v>
      </c>
      <c r="E28" s="924">
        <f t="shared" si="7"/>
        <v>0</v>
      </c>
      <c r="F28" s="924">
        <f t="shared" si="7"/>
        <v>0</v>
      </c>
      <c r="G28" s="924">
        <f t="shared" si="7"/>
        <v>0</v>
      </c>
      <c r="H28" s="924">
        <f t="shared" si="7"/>
        <v>0</v>
      </c>
      <c r="I28" s="924">
        <f t="shared" si="7"/>
        <v>0</v>
      </c>
      <c r="J28" s="924">
        <f t="shared" si="7"/>
        <v>0</v>
      </c>
      <c r="K28" s="924">
        <f t="shared" si="7"/>
        <v>0</v>
      </c>
      <c r="L28" s="924">
        <f t="shared" si="7"/>
        <v>0</v>
      </c>
      <c r="M28" s="924">
        <f t="shared" si="7"/>
        <v>0</v>
      </c>
      <c r="N28" s="924">
        <f t="shared" si="7"/>
        <v>0</v>
      </c>
      <c r="O28" s="924">
        <f t="shared" si="7"/>
        <v>0</v>
      </c>
      <c r="P28" s="764">
        <f t="shared" si="5"/>
        <v>0</v>
      </c>
      <c r="Q28" s="745" t="str">
        <f t="shared" si="6"/>
        <v/>
      </c>
      <c r="R28" s="718"/>
      <c r="S28" s="718"/>
      <c r="T28" s="718"/>
      <c r="U28" s="718"/>
      <c r="V28" s="718"/>
      <c r="W28" s="718"/>
      <c r="X28" s="718"/>
      <c r="Y28" s="718"/>
      <c r="Z28" s="718"/>
      <c r="AA28" s="718"/>
      <c r="AB28" s="718"/>
      <c r="AC28" s="718"/>
      <c r="AD28" s="718"/>
    </row>
    <row r="29" spans="1:30" s="1" customFormat="1" ht="17.25" customHeight="1">
      <c r="A29" s="746" t="str">
        <f>'übrige Kosten'!A12</f>
        <v>Versicherung, Beiträge</v>
      </c>
      <c r="B29" s="747" t="s">
        <v>81</v>
      </c>
      <c r="C29" s="748">
        <f>'übrige Kosten'!C12</f>
        <v>0</v>
      </c>
      <c r="D29" s="924">
        <f t="shared" ref="D29:D40" si="8">$C29/12</f>
        <v>0</v>
      </c>
      <c r="E29" s="924">
        <f t="shared" si="7"/>
        <v>0</v>
      </c>
      <c r="F29" s="924">
        <f t="shared" si="7"/>
        <v>0</v>
      </c>
      <c r="G29" s="924">
        <f t="shared" si="7"/>
        <v>0</v>
      </c>
      <c r="H29" s="924">
        <f t="shared" si="7"/>
        <v>0</v>
      </c>
      <c r="I29" s="924">
        <f t="shared" si="7"/>
        <v>0</v>
      </c>
      <c r="J29" s="924">
        <f t="shared" si="7"/>
        <v>0</v>
      </c>
      <c r="K29" s="924">
        <f t="shared" si="7"/>
        <v>0</v>
      </c>
      <c r="L29" s="924">
        <f t="shared" si="7"/>
        <v>0</v>
      </c>
      <c r="M29" s="924">
        <f t="shared" si="7"/>
        <v>0</v>
      </c>
      <c r="N29" s="924">
        <f t="shared" si="7"/>
        <v>0</v>
      </c>
      <c r="O29" s="924">
        <f t="shared" si="7"/>
        <v>0</v>
      </c>
      <c r="P29" s="764">
        <f t="shared" si="5"/>
        <v>0</v>
      </c>
      <c r="Q29" s="745" t="str">
        <f t="shared" si="6"/>
        <v/>
      </c>
      <c r="R29" s="718"/>
      <c r="S29" s="718"/>
      <c r="T29" s="718"/>
      <c r="U29" s="718"/>
      <c r="V29" s="718"/>
      <c r="W29" s="718"/>
      <c r="X29" s="718"/>
      <c r="Y29" s="718"/>
      <c r="Z29" s="718"/>
      <c r="AA29" s="718"/>
      <c r="AB29" s="718"/>
      <c r="AC29" s="718"/>
      <c r="AD29" s="718"/>
    </row>
    <row r="30" spans="1:30" s="1" customFormat="1" ht="17.25" customHeight="1">
      <c r="A30" s="746" t="str">
        <f>'übrige Kosten'!A13</f>
        <v>Kfz-Kosten (incl. Leasing, Steuern, Vers., Rep., ohne AfA)</v>
      </c>
      <c r="B30" s="747" t="s">
        <v>82</v>
      </c>
      <c r="C30" s="748">
        <f>'übrige Kosten'!C13</f>
        <v>0</v>
      </c>
      <c r="D30" s="924">
        <f t="shared" si="8"/>
        <v>0</v>
      </c>
      <c r="E30" s="924">
        <f t="shared" si="7"/>
        <v>0</v>
      </c>
      <c r="F30" s="924">
        <f t="shared" si="7"/>
        <v>0</v>
      </c>
      <c r="G30" s="924">
        <f t="shared" si="7"/>
        <v>0</v>
      </c>
      <c r="H30" s="924">
        <f t="shared" si="7"/>
        <v>0</v>
      </c>
      <c r="I30" s="924">
        <f t="shared" si="7"/>
        <v>0</v>
      </c>
      <c r="J30" s="924">
        <f t="shared" si="7"/>
        <v>0</v>
      </c>
      <c r="K30" s="924">
        <f t="shared" si="7"/>
        <v>0</v>
      </c>
      <c r="L30" s="924">
        <f t="shared" si="7"/>
        <v>0</v>
      </c>
      <c r="M30" s="924">
        <f t="shared" si="7"/>
        <v>0</v>
      </c>
      <c r="N30" s="924">
        <f t="shared" si="7"/>
        <v>0</v>
      </c>
      <c r="O30" s="924">
        <f t="shared" si="7"/>
        <v>0</v>
      </c>
      <c r="P30" s="764">
        <f t="shared" si="5"/>
        <v>0</v>
      </c>
      <c r="Q30" s="745" t="str">
        <f t="shared" si="6"/>
        <v/>
      </c>
      <c r="R30" s="718"/>
      <c r="S30" s="718"/>
      <c r="T30" s="718"/>
      <c r="U30" s="718"/>
      <c r="V30" s="718"/>
      <c r="W30" s="718"/>
      <c r="X30" s="718"/>
      <c r="Y30" s="718"/>
      <c r="Z30" s="718"/>
      <c r="AA30" s="718"/>
      <c r="AB30" s="718"/>
      <c r="AC30" s="718"/>
      <c r="AD30" s="718"/>
    </row>
    <row r="31" spans="1:30" s="1" customFormat="1" ht="17.25" customHeight="1">
      <c r="A31" s="746" t="str">
        <f>'übrige Kosten'!A14</f>
        <v>Werbung  / Reisekosten</v>
      </c>
      <c r="B31" s="747" t="s">
        <v>82</v>
      </c>
      <c r="C31" s="748">
        <f>'übrige Kosten'!C14</f>
        <v>0</v>
      </c>
      <c r="D31" s="924">
        <f t="shared" si="8"/>
        <v>0</v>
      </c>
      <c r="E31" s="924">
        <f t="shared" si="7"/>
        <v>0</v>
      </c>
      <c r="F31" s="924">
        <f t="shared" si="7"/>
        <v>0</v>
      </c>
      <c r="G31" s="924">
        <f t="shared" si="7"/>
        <v>0</v>
      </c>
      <c r="H31" s="924">
        <f t="shared" si="7"/>
        <v>0</v>
      </c>
      <c r="I31" s="924">
        <f t="shared" si="7"/>
        <v>0</v>
      </c>
      <c r="J31" s="924">
        <f t="shared" si="7"/>
        <v>0</v>
      </c>
      <c r="K31" s="924">
        <f t="shared" si="7"/>
        <v>0</v>
      </c>
      <c r="L31" s="924">
        <f t="shared" si="7"/>
        <v>0</v>
      </c>
      <c r="M31" s="924">
        <f t="shared" si="7"/>
        <v>0</v>
      </c>
      <c r="N31" s="924">
        <f t="shared" si="7"/>
        <v>0</v>
      </c>
      <c r="O31" s="924">
        <f t="shared" si="7"/>
        <v>0</v>
      </c>
      <c r="P31" s="764">
        <f t="shared" si="5"/>
        <v>0</v>
      </c>
      <c r="Q31" s="745" t="str">
        <f t="shared" si="6"/>
        <v/>
      </c>
      <c r="R31" s="718"/>
      <c r="S31" s="718"/>
      <c r="T31" s="718"/>
      <c r="U31" s="718"/>
      <c r="V31" s="718"/>
      <c r="W31" s="718"/>
      <c r="X31" s="718"/>
      <c r="Y31" s="718"/>
      <c r="Z31" s="718"/>
      <c r="AA31" s="718"/>
      <c r="AB31" s="718"/>
      <c r="AC31" s="718"/>
      <c r="AD31" s="718"/>
    </row>
    <row r="32" spans="1:30" s="1" customFormat="1" ht="17.25" customHeight="1">
      <c r="A32" s="746" t="str">
        <f>'übrige Kosten'!A15</f>
        <v>Kosten der Warenabgabe (incl.  Gewährleistungen)</v>
      </c>
      <c r="B32" s="747" t="s">
        <v>82</v>
      </c>
      <c r="C32" s="748">
        <f>'übrige Kosten'!C15</f>
        <v>0</v>
      </c>
      <c r="D32" s="924">
        <f t="shared" si="8"/>
        <v>0</v>
      </c>
      <c r="E32" s="924">
        <f t="shared" si="7"/>
        <v>0</v>
      </c>
      <c r="F32" s="924">
        <f t="shared" si="7"/>
        <v>0</v>
      </c>
      <c r="G32" s="924">
        <f t="shared" si="7"/>
        <v>0</v>
      </c>
      <c r="H32" s="924">
        <f t="shared" si="7"/>
        <v>0</v>
      </c>
      <c r="I32" s="924">
        <f t="shared" si="7"/>
        <v>0</v>
      </c>
      <c r="J32" s="924">
        <f t="shared" si="7"/>
        <v>0</v>
      </c>
      <c r="K32" s="924">
        <f t="shared" si="7"/>
        <v>0</v>
      </c>
      <c r="L32" s="924">
        <f t="shared" si="7"/>
        <v>0</v>
      </c>
      <c r="M32" s="924">
        <f t="shared" si="7"/>
        <v>0</v>
      </c>
      <c r="N32" s="924">
        <f t="shared" si="7"/>
        <v>0</v>
      </c>
      <c r="O32" s="924">
        <f t="shared" si="7"/>
        <v>0</v>
      </c>
      <c r="P32" s="764">
        <f t="shared" si="5"/>
        <v>0</v>
      </c>
      <c r="Q32" s="745" t="str">
        <f t="shared" si="6"/>
        <v/>
      </c>
      <c r="R32" s="718"/>
      <c r="S32" s="718"/>
      <c r="T32" s="718"/>
      <c r="U32" s="718"/>
      <c r="V32" s="718"/>
      <c r="W32" s="718"/>
      <c r="X32" s="718"/>
      <c r="Y32" s="718"/>
      <c r="Z32" s="718"/>
      <c r="AA32" s="718"/>
      <c r="AB32" s="718"/>
      <c r="AC32" s="718"/>
      <c r="AD32" s="718"/>
    </row>
    <row r="33" spans="1:30" s="1" customFormat="1" ht="17.25" customHeight="1">
      <c r="A33" s="746" t="str">
        <f>'übrige Kosten'!A17</f>
        <v>Reparaturen, Instandhaltung</v>
      </c>
      <c r="B33" s="747" t="s">
        <v>82</v>
      </c>
      <c r="C33" s="748">
        <f>'übrige Kosten'!C17</f>
        <v>0</v>
      </c>
      <c r="D33" s="924">
        <f t="shared" si="8"/>
        <v>0</v>
      </c>
      <c r="E33" s="924">
        <f t="shared" si="7"/>
        <v>0</v>
      </c>
      <c r="F33" s="924">
        <f t="shared" si="7"/>
        <v>0</v>
      </c>
      <c r="G33" s="924">
        <f t="shared" si="7"/>
        <v>0</v>
      </c>
      <c r="H33" s="924">
        <f t="shared" si="7"/>
        <v>0</v>
      </c>
      <c r="I33" s="924">
        <f t="shared" si="7"/>
        <v>0</v>
      </c>
      <c r="J33" s="924">
        <f t="shared" si="7"/>
        <v>0</v>
      </c>
      <c r="K33" s="924">
        <f t="shared" si="7"/>
        <v>0</v>
      </c>
      <c r="L33" s="924">
        <f t="shared" si="7"/>
        <v>0</v>
      </c>
      <c r="M33" s="924">
        <f t="shared" si="7"/>
        <v>0</v>
      </c>
      <c r="N33" s="924">
        <f t="shared" si="7"/>
        <v>0</v>
      </c>
      <c r="O33" s="924">
        <f t="shared" si="7"/>
        <v>0</v>
      </c>
      <c r="P33" s="764">
        <f t="shared" ref="P33:P53" si="9">SUM(D33:O33)</f>
        <v>0</v>
      </c>
      <c r="Q33" s="745" t="str">
        <f t="shared" si="6"/>
        <v/>
      </c>
      <c r="R33" s="718"/>
      <c r="S33" s="718"/>
      <c r="T33" s="718"/>
      <c r="U33" s="718"/>
      <c r="V33" s="718"/>
      <c r="W33" s="718"/>
      <c r="X33" s="718"/>
      <c r="Y33" s="718"/>
      <c r="Z33" s="718"/>
      <c r="AA33" s="718"/>
      <c r="AB33" s="718"/>
      <c r="AC33" s="718"/>
      <c r="AD33" s="718"/>
    </row>
    <row r="34" spans="1:30" s="1" customFormat="1" ht="17.25" customHeight="1">
      <c r="A34" s="746" t="str">
        <f>'übrige Kosten'!A18</f>
        <v>Büro (Telefon, Telefax, Internet)</v>
      </c>
      <c r="B34" s="747" t="s">
        <v>82</v>
      </c>
      <c r="C34" s="748">
        <f>'übrige Kosten'!C18</f>
        <v>0</v>
      </c>
      <c r="D34" s="924">
        <f t="shared" si="8"/>
        <v>0</v>
      </c>
      <c r="E34" s="924">
        <f t="shared" si="7"/>
        <v>0</v>
      </c>
      <c r="F34" s="924">
        <f t="shared" si="7"/>
        <v>0</v>
      </c>
      <c r="G34" s="924">
        <f t="shared" si="7"/>
        <v>0</v>
      </c>
      <c r="H34" s="924">
        <f t="shared" si="7"/>
        <v>0</v>
      </c>
      <c r="I34" s="924">
        <f t="shared" si="7"/>
        <v>0</v>
      </c>
      <c r="J34" s="924">
        <f t="shared" si="7"/>
        <v>0</v>
      </c>
      <c r="K34" s="924">
        <f t="shared" si="7"/>
        <v>0</v>
      </c>
      <c r="L34" s="924">
        <f t="shared" si="7"/>
        <v>0</v>
      </c>
      <c r="M34" s="924">
        <f t="shared" si="7"/>
        <v>0</v>
      </c>
      <c r="N34" s="924">
        <f t="shared" si="7"/>
        <v>0</v>
      </c>
      <c r="O34" s="924">
        <f t="shared" si="7"/>
        <v>0</v>
      </c>
      <c r="P34" s="764">
        <f t="shared" si="9"/>
        <v>0</v>
      </c>
      <c r="Q34" s="745" t="str">
        <f t="shared" si="6"/>
        <v/>
      </c>
      <c r="R34" s="718"/>
      <c r="S34" s="718"/>
      <c r="T34" s="718"/>
      <c r="U34" s="718"/>
      <c r="V34" s="718"/>
      <c r="W34" s="718"/>
      <c r="X34" s="718"/>
      <c r="Y34" s="718"/>
      <c r="Z34" s="718"/>
      <c r="AA34" s="718"/>
      <c r="AB34" s="718"/>
      <c r="AC34" s="718"/>
      <c r="AD34" s="718"/>
    </row>
    <row r="35" spans="1:30" s="1" customFormat="1" ht="17.25" customHeight="1">
      <c r="A35" s="746" t="str">
        <f>'übrige Kosten'!A19</f>
        <v>Büro (Porto, Zeitschriften, sonst. Bürobedarf)</v>
      </c>
      <c r="B35" s="747" t="s">
        <v>82</v>
      </c>
      <c r="C35" s="748">
        <f>'übrige Kosten'!C19</f>
        <v>0</v>
      </c>
      <c r="D35" s="924">
        <f t="shared" si="8"/>
        <v>0</v>
      </c>
      <c r="E35" s="924">
        <f t="shared" si="7"/>
        <v>0</v>
      </c>
      <c r="F35" s="924">
        <f t="shared" si="7"/>
        <v>0</v>
      </c>
      <c r="G35" s="924">
        <f t="shared" si="7"/>
        <v>0</v>
      </c>
      <c r="H35" s="924">
        <f t="shared" si="7"/>
        <v>0</v>
      </c>
      <c r="I35" s="924">
        <f t="shared" si="7"/>
        <v>0</v>
      </c>
      <c r="J35" s="924">
        <f t="shared" si="7"/>
        <v>0</v>
      </c>
      <c r="K35" s="924">
        <f t="shared" si="7"/>
        <v>0</v>
      </c>
      <c r="L35" s="924">
        <f t="shared" si="7"/>
        <v>0</v>
      </c>
      <c r="M35" s="924">
        <f t="shared" si="7"/>
        <v>0</v>
      </c>
      <c r="N35" s="924">
        <f t="shared" si="7"/>
        <v>0</v>
      </c>
      <c r="O35" s="924">
        <f t="shared" si="7"/>
        <v>0</v>
      </c>
      <c r="P35" s="764">
        <f t="shared" si="9"/>
        <v>0</v>
      </c>
      <c r="Q35" s="745" t="str">
        <f t="shared" si="6"/>
        <v/>
      </c>
      <c r="R35" s="718"/>
      <c r="S35" s="718"/>
      <c r="T35" s="718"/>
      <c r="U35" s="718"/>
      <c r="V35" s="718"/>
      <c r="W35" s="718"/>
      <c r="X35" s="718"/>
      <c r="Y35" s="718"/>
      <c r="Z35" s="718"/>
      <c r="AA35" s="718"/>
      <c r="AB35" s="718"/>
      <c r="AC35" s="718"/>
      <c r="AD35" s="718"/>
    </row>
    <row r="36" spans="1:30" s="1" customFormat="1" ht="17.25" customHeight="1">
      <c r="A36" s="746" t="str">
        <f>'übrige Kosten'!A20</f>
        <v>Buchführung und Abschlusskosten / Beratungskosten</v>
      </c>
      <c r="B36" s="747" t="s">
        <v>82</v>
      </c>
      <c r="C36" s="748">
        <f>'übrige Kosten'!C20</f>
        <v>0</v>
      </c>
      <c r="D36" s="924">
        <f t="shared" si="8"/>
        <v>0</v>
      </c>
      <c r="E36" s="924">
        <f t="shared" si="7"/>
        <v>0</v>
      </c>
      <c r="F36" s="924">
        <f t="shared" si="7"/>
        <v>0</v>
      </c>
      <c r="G36" s="924">
        <f t="shared" si="7"/>
        <v>0</v>
      </c>
      <c r="H36" s="924">
        <f t="shared" si="7"/>
        <v>0</v>
      </c>
      <c r="I36" s="924">
        <f t="shared" si="7"/>
        <v>0</v>
      </c>
      <c r="J36" s="924">
        <f t="shared" si="7"/>
        <v>0</v>
      </c>
      <c r="K36" s="924">
        <f t="shared" si="7"/>
        <v>0</v>
      </c>
      <c r="L36" s="924">
        <f t="shared" si="7"/>
        <v>0</v>
      </c>
      <c r="M36" s="924">
        <f t="shared" si="7"/>
        <v>0</v>
      </c>
      <c r="N36" s="924">
        <f t="shared" si="7"/>
        <v>0</v>
      </c>
      <c r="O36" s="924">
        <f t="shared" si="7"/>
        <v>0</v>
      </c>
      <c r="P36" s="764">
        <f t="shared" si="9"/>
        <v>0</v>
      </c>
      <c r="Q36" s="745" t="str">
        <f t="shared" si="6"/>
        <v/>
      </c>
      <c r="R36" s="718"/>
      <c r="S36" s="718"/>
      <c r="T36" s="718"/>
      <c r="U36" s="718"/>
      <c r="V36" s="718"/>
      <c r="W36" s="718"/>
      <c r="X36" s="718"/>
      <c r="Y36" s="718"/>
      <c r="Z36" s="718"/>
      <c r="AA36" s="718"/>
      <c r="AB36" s="718"/>
      <c r="AC36" s="718"/>
      <c r="AD36" s="718"/>
    </row>
    <row r="37" spans="1:30" s="1" customFormat="1" ht="17.25" customHeight="1">
      <c r="A37" s="746" t="str">
        <f>'übrige Kosten'!A21</f>
        <v>Miete / Leasing (ohne Kfz) für bewegliche Wirtschaftsgüter</v>
      </c>
      <c r="B37" s="747" t="s">
        <v>82</v>
      </c>
      <c r="C37" s="748">
        <f>'übrige Kosten'!C21</f>
        <v>0</v>
      </c>
      <c r="D37" s="924">
        <f t="shared" si="8"/>
        <v>0</v>
      </c>
      <c r="E37" s="924">
        <f t="shared" si="7"/>
        <v>0</v>
      </c>
      <c r="F37" s="924">
        <f t="shared" si="7"/>
        <v>0</v>
      </c>
      <c r="G37" s="924">
        <f t="shared" si="7"/>
        <v>0</v>
      </c>
      <c r="H37" s="924">
        <f t="shared" si="7"/>
        <v>0</v>
      </c>
      <c r="I37" s="924">
        <f t="shared" si="7"/>
        <v>0</v>
      </c>
      <c r="J37" s="924">
        <f t="shared" si="7"/>
        <v>0</v>
      </c>
      <c r="K37" s="924">
        <f t="shared" si="7"/>
        <v>0</v>
      </c>
      <c r="L37" s="924">
        <f t="shared" si="7"/>
        <v>0</v>
      </c>
      <c r="M37" s="924">
        <f t="shared" si="7"/>
        <v>0</v>
      </c>
      <c r="N37" s="924">
        <f t="shared" si="7"/>
        <v>0</v>
      </c>
      <c r="O37" s="924">
        <f t="shared" si="7"/>
        <v>0</v>
      </c>
      <c r="P37" s="764">
        <f t="shared" si="9"/>
        <v>0</v>
      </c>
      <c r="Q37" s="745" t="str">
        <f t="shared" si="6"/>
        <v/>
      </c>
      <c r="R37" s="718"/>
      <c r="S37" s="718"/>
      <c r="T37" s="718"/>
      <c r="U37" s="718"/>
      <c r="V37" s="718"/>
      <c r="W37" s="718"/>
      <c r="X37" s="718"/>
      <c r="Y37" s="718"/>
      <c r="Z37" s="718"/>
      <c r="AA37" s="718"/>
      <c r="AB37" s="718"/>
      <c r="AC37" s="718"/>
      <c r="AD37" s="718"/>
    </row>
    <row r="38" spans="1:30" s="1" customFormat="1" ht="17.25" customHeight="1">
      <c r="A38" s="746" t="str">
        <f>'übrige Kosten'!A22</f>
        <v>Abraum - und Abfallbeseitigung</v>
      </c>
      <c r="B38" s="747" t="s">
        <v>82</v>
      </c>
      <c r="C38" s="748">
        <f>'übrige Kosten'!C22</f>
        <v>0</v>
      </c>
      <c r="D38" s="924">
        <f t="shared" si="8"/>
        <v>0</v>
      </c>
      <c r="E38" s="924">
        <f t="shared" si="7"/>
        <v>0</v>
      </c>
      <c r="F38" s="924">
        <f t="shared" si="7"/>
        <v>0</v>
      </c>
      <c r="G38" s="924">
        <f t="shared" si="7"/>
        <v>0</v>
      </c>
      <c r="H38" s="924">
        <f t="shared" si="7"/>
        <v>0</v>
      </c>
      <c r="I38" s="924">
        <f t="shared" si="7"/>
        <v>0</v>
      </c>
      <c r="J38" s="924">
        <f t="shared" si="7"/>
        <v>0</v>
      </c>
      <c r="K38" s="924">
        <f t="shared" si="7"/>
        <v>0</v>
      </c>
      <c r="L38" s="924">
        <f t="shared" si="7"/>
        <v>0</v>
      </c>
      <c r="M38" s="924">
        <f t="shared" si="7"/>
        <v>0</v>
      </c>
      <c r="N38" s="924">
        <f t="shared" si="7"/>
        <v>0</v>
      </c>
      <c r="O38" s="924">
        <f t="shared" si="7"/>
        <v>0</v>
      </c>
      <c r="P38" s="764">
        <f t="shared" si="9"/>
        <v>0</v>
      </c>
      <c r="Q38" s="745" t="str">
        <f t="shared" si="6"/>
        <v/>
      </c>
      <c r="R38" s="718"/>
      <c r="S38" s="718"/>
      <c r="T38" s="718"/>
      <c r="U38" s="718"/>
      <c r="V38" s="718"/>
      <c r="W38" s="718"/>
      <c r="X38" s="718"/>
      <c r="Y38" s="718"/>
      <c r="Z38" s="718"/>
      <c r="AA38" s="718"/>
      <c r="AB38" s="718"/>
      <c r="AC38" s="718"/>
      <c r="AD38" s="718"/>
    </row>
    <row r="39" spans="1:30" s="1" customFormat="1" ht="17.25" customHeight="1">
      <c r="A39" s="746" t="str">
        <f>'übrige Kosten'!A23</f>
        <v>Werkzeug und Kleingeräte GWG</v>
      </c>
      <c r="B39" s="747" t="s">
        <v>82</v>
      </c>
      <c r="C39" s="748">
        <f>'übrige Kosten'!C23</f>
        <v>0</v>
      </c>
      <c r="D39" s="924">
        <f t="shared" si="8"/>
        <v>0</v>
      </c>
      <c r="E39" s="924">
        <f t="shared" si="7"/>
        <v>0</v>
      </c>
      <c r="F39" s="924">
        <f t="shared" si="7"/>
        <v>0</v>
      </c>
      <c r="G39" s="924">
        <f t="shared" si="7"/>
        <v>0</v>
      </c>
      <c r="H39" s="924">
        <f t="shared" si="7"/>
        <v>0</v>
      </c>
      <c r="I39" s="924">
        <f t="shared" si="7"/>
        <v>0</v>
      </c>
      <c r="J39" s="924">
        <f t="shared" si="7"/>
        <v>0</v>
      </c>
      <c r="K39" s="924">
        <f t="shared" si="7"/>
        <v>0</v>
      </c>
      <c r="L39" s="924">
        <f t="shared" si="7"/>
        <v>0</v>
      </c>
      <c r="M39" s="924">
        <f t="shared" si="7"/>
        <v>0</v>
      </c>
      <c r="N39" s="924">
        <f t="shared" si="7"/>
        <v>0</v>
      </c>
      <c r="O39" s="924">
        <f t="shared" si="7"/>
        <v>0</v>
      </c>
      <c r="P39" s="764">
        <f t="shared" si="9"/>
        <v>0</v>
      </c>
      <c r="Q39" s="745" t="str">
        <f t="shared" si="6"/>
        <v/>
      </c>
      <c r="R39" s="718"/>
      <c r="S39" s="718"/>
      <c r="T39" s="718"/>
      <c r="U39" s="718"/>
      <c r="V39" s="718"/>
      <c r="W39" s="718"/>
      <c r="X39" s="718"/>
      <c r="Y39" s="718"/>
      <c r="Z39" s="718"/>
      <c r="AA39" s="718"/>
      <c r="AB39" s="718"/>
      <c r="AC39" s="718"/>
      <c r="AD39" s="718"/>
    </row>
    <row r="40" spans="1:30" s="1" customFormat="1" ht="17.25" customHeight="1">
      <c r="A40" s="746" t="str">
        <f>'übrige Kosten'!A24</f>
        <v>Betriebsbedarf</v>
      </c>
      <c r="B40" s="747" t="s">
        <v>82</v>
      </c>
      <c r="C40" s="748">
        <f>'übrige Kosten'!C24</f>
        <v>0</v>
      </c>
      <c r="D40" s="924">
        <f t="shared" si="8"/>
        <v>0</v>
      </c>
      <c r="E40" s="924">
        <f t="shared" si="7"/>
        <v>0</v>
      </c>
      <c r="F40" s="924">
        <f t="shared" si="7"/>
        <v>0</v>
      </c>
      <c r="G40" s="924">
        <f t="shared" si="7"/>
        <v>0</v>
      </c>
      <c r="H40" s="924">
        <f t="shared" si="7"/>
        <v>0</v>
      </c>
      <c r="I40" s="924">
        <f t="shared" si="7"/>
        <v>0</v>
      </c>
      <c r="J40" s="924">
        <f t="shared" si="7"/>
        <v>0</v>
      </c>
      <c r="K40" s="924">
        <f t="shared" si="7"/>
        <v>0</v>
      </c>
      <c r="L40" s="924">
        <f t="shared" si="7"/>
        <v>0</v>
      </c>
      <c r="M40" s="924">
        <f t="shared" si="7"/>
        <v>0</v>
      </c>
      <c r="N40" s="924">
        <f t="shared" si="7"/>
        <v>0</v>
      </c>
      <c r="O40" s="924">
        <f t="shared" si="7"/>
        <v>0</v>
      </c>
      <c r="P40" s="764">
        <f t="shared" si="9"/>
        <v>0</v>
      </c>
      <c r="Q40" s="745" t="str">
        <f t="shared" si="6"/>
        <v/>
      </c>
      <c r="R40" s="718"/>
      <c r="S40" s="718"/>
      <c r="T40" s="718"/>
      <c r="U40" s="718"/>
      <c r="V40" s="718"/>
      <c r="W40" s="718"/>
      <c r="X40" s="718"/>
      <c r="Y40" s="718"/>
      <c r="Z40" s="718"/>
      <c r="AA40" s="718"/>
      <c r="AB40" s="718"/>
      <c r="AC40" s="718"/>
      <c r="AD40" s="718"/>
    </row>
    <row r="41" spans="1:30" s="1" customFormat="1" ht="17.25" customHeight="1">
      <c r="A41" s="746" t="str">
        <f>'übrige Kosten'!A25</f>
        <v>langfristige Zinsen</v>
      </c>
      <c r="B41" s="747" t="s">
        <v>81</v>
      </c>
      <c r="C41" s="748">
        <f>'übrige Kosten'!C25</f>
        <v>0</v>
      </c>
      <c r="D41" s="924">
        <f>Hilfstabelle!B127+'Zins und Tilgung'!$AG20/12+'Zins und Tilgung'!$AM16/12+'Zins und Tilgung'!$AR16/12</f>
        <v>0</v>
      </c>
      <c r="E41" s="924">
        <f>Hilfstabelle!C127+'Zins und Tilgung'!$AG20/12+'Zins und Tilgung'!$AM16/12+'Zins und Tilgung'!$AR16/12</f>
        <v>0</v>
      </c>
      <c r="F41" s="924">
        <f>Hilfstabelle!D127+'Zins und Tilgung'!$AG20/12+'Zins und Tilgung'!$AM16/12+'Zins und Tilgung'!$AR16/12</f>
        <v>0</v>
      </c>
      <c r="G41" s="924">
        <f>Hilfstabelle!E127+'Zins und Tilgung'!$AG20/12+'Zins und Tilgung'!$AM16/12+'Zins und Tilgung'!$AR16/12</f>
        <v>0</v>
      </c>
      <c r="H41" s="924">
        <f>Hilfstabelle!F127+'Zins und Tilgung'!$AG20/12+'Zins und Tilgung'!$AM16/12+'Zins und Tilgung'!$AR16/12</f>
        <v>0</v>
      </c>
      <c r="I41" s="924">
        <f>Hilfstabelle!G127+'Zins und Tilgung'!$AG20/12+'Zins und Tilgung'!$AM16/12+'Zins und Tilgung'!$AR16/12</f>
        <v>0</v>
      </c>
      <c r="J41" s="924">
        <f>Hilfstabelle!H127+'Zins und Tilgung'!$AG20/12+'Zins und Tilgung'!$AM16/12+'Zins und Tilgung'!$AR16/12</f>
        <v>0</v>
      </c>
      <c r="K41" s="924">
        <f>Hilfstabelle!I127+'Zins und Tilgung'!$AG20/12+'Zins und Tilgung'!$AM16/12+'Zins und Tilgung'!$AR16/12</f>
        <v>0</v>
      </c>
      <c r="L41" s="924">
        <f>Hilfstabelle!J127+'Zins und Tilgung'!$AG20/12+'Zins und Tilgung'!$AM16/12+'Zins und Tilgung'!$AR16/12</f>
        <v>0</v>
      </c>
      <c r="M41" s="924">
        <f>Hilfstabelle!K127+'Zins und Tilgung'!$AG20/12+'Zins und Tilgung'!$AM16/12+'Zins und Tilgung'!$AR16/12</f>
        <v>0</v>
      </c>
      <c r="N41" s="924">
        <f>Hilfstabelle!L127+'Zins und Tilgung'!$AG20/12+'Zins und Tilgung'!$AM16/12+'Zins und Tilgung'!$AR16/12</f>
        <v>0</v>
      </c>
      <c r="O41" s="924">
        <f>Hilfstabelle!M127+'Zins und Tilgung'!$AG20/12+'Zins und Tilgung'!$AM16/12+'Zins und Tilgung'!$AR16/12</f>
        <v>0</v>
      </c>
      <c r="P41" s="764">
        <f t="shared" si="9"/>
        <v>0</v>
      </c>
      <c r="Q41" s="745" t="str">
        <f t="shared" si="6"/>
        <v/>
      </c>
      <c r="R41" s="718"/>
      <c r="S41" s="718"/>
      <c r="T41" s="718"/>
      <c r="U41" s="718"/>
      <c r="V41" s="718"/>
      <c r="W41" s="718"/>
      <c r="X41" s="718"/>
      <c r="Y41" s="718"/>
      <c r="Z41" s="718"/>
      <c r="AA41" s="718"/>
      <c r="AB41" s="718"/>
      <c r="AC41" s="718"/>
      <c r="AD41" s="718"/>
    </row>
    <row r="42" spans="1:30" s="1" customFormat="1" ht="17.25" customHeight="1">
      <c r="A42" s="746" t="str">
        <f>'übrige Kosten'!A26</f>
        <v>kurzfristige Zinsen, Bankgebühren</v>
      </c>
      <c r="B42" s="747" t="s">
        <v>81</v>
      </c>
      <c r="C42" s="748">
        <f>'übrige Kosten'!C26</f>
        <v>0</v>
      </c>
      <c r="D42" s="924">
        <f>$C42/12</f>
        <v>0</v>
      </c>
      <c r="E42" s="924">
        <f t="shared" si="7"/>
        <v>0</v>
      </c>
      <c r="F42" s="924">
        <f t="shared" si="7"/>
        <v>0</v>
      </c>
      <c r="G42" s="924">
        <f t="shared" si="7"/>
        <v>0</v>
      </c>
      <c r="H42" s="924">
        <f t="shared" si="7"/>
        <v>0</v>
      </c>
      <c r="I42" s="924">
        <f t="shared" si="7"/>
        <v>0</v>
      </c>
      <c r="J42" s="924">
        <f t="shared" si="7"/>
        <v>0</v>
      </c>
      <c r="K42" s="924">
        <f t="shared" si="7"/>
        <v>0</v>
      </c>
      <c r="L42" s="924">
        <f t="shared" si="7"/>
        <v>0</v>
      </c>
      <c r="M42" s="924">
        <f t="shared" si="7"/>
        <v>0</v>
      </c>
      <c r="N42" s="924">
        <f t="shared" si="7"/>
        <v>0</v>
      </c>
      <c r="O42" s="924">
        <f t="shared" si="7"/>
        <v>0</v>
      </c>
      <c r="P42" s="764">
        <f>SUM(D42:O42)</f>
        <v>0</v>
      </c>
      <c r="Q42" s="745" t="str">
        <f t="shared" si="6"/>
        <v/>
      </c>
      <c r="R42" s="718"/>
      <c r="S42" s="718"/>
      <c r="T42" s="718"/>
      <c r="U42" s="718"/>
      <c r="V42" s="718"/>
      <c r="W42" s="718"/>
      <c r="X42" s="718"/>
      <c r="Y42" s="718"/>
      <c r="Z42" s="718"/>
      <c r="AA42" s="718"/>
      <c r="AB42" s="718"/>
      <c r="AC42" s="718"/>
      <c r="AD42" s="718"/>
    </row>
    <row r="43" spans="1:30" s="1" customFormat="1" ht="17.25" customHeight="1">
      <c r="A43" s="746" t="str">
        <f>'übrige Kosten'!A27</f>
        <v>Sonstiges</v>
      </c>
      <c r="B43" s="747" t="s">
        <v>82</v>
      </c>
      <c r="C43" s="748">
        <f>'übrige Kosten'!C27+'übrige Kosten'!C28+'übrige Kosten'!C29</f>
        <v>0</v>
      </c>
      <c r="D43" s="924">
        <f>$C43/12</f>
        <v>0</v>
      </c>
      <c r="E43" s="924">
        <f t="shared" ref="E43:O43" si="10">$C43/12</f>
        <v>0</v>
      </c>
      <c r="F43" s="924">
        <f t="shared" si="10"/>
        <v>0</v>
      </c>
      <c r="G43" s="924">
        <f t="shared" si="10"/>
        <v>0</v>
      </c>
      <c r="H43" s="924">
        <f t="shared" si="10"/>
        <v>0</v>
      </c>
      <c r="I43" s="924">
        <f t="shared" si="10"/>
        <v>0</v>
      </c>
      <c r="J43" s="924">
        <f t="shared" si="10"/>
        <v>0</v>
      </c>
      <c r="K43" s="924">
        <f t="shared" si="10"/>
        <v>0</v>
      </c>
      <c r="L43" s="924">
        <f t="shared" si="10"/>
        <v>0</v>
      </c>
      <c r="M43" s="924">
        <f t="shared" si="10"/>
        <v>0</v>
      </c>
      <c r="N43" s="924">
        <f t="shared" si="10"/>
        <v>0</v>
      </c>
      <c r="O43" s="924">
        <f t="shared" si="10"/>
        <v>0</v>
      </c>
      <c r="P43" s="764">
        <f t="shared" si="9"/>
        <v>0</v>
      </c>
      <c r="Q43" s="745" t="str">
        <f t="shared" si="6"/>
        <v/>
      </c>
      <c r="R43" s="718"/>
      <c r="S43" s="718"/>
      <c r="T43" s="718"/>
      <c r="U43" s="718"/>
      <c r="V43" s="718"/>
      <c r="W43" s="718"/>
      <c r="X43" s="718"/>
      <c r="Y43" s="718"/>
      <c r="Z43" s="718"/>
      <c r="AA43" s="718"/>
      <c r="AB43" s="718"/>
      <c r="AC43" s="718"/>
      <c r="AD43" s="718"/>
    </row>
    <row r="44" spans="1:30" s="1" customFormat="1" ht="17.25" hidden="1" customHeight="1">
      <c r="A44" s="746" t="str">
        <f>'übrige Kosten'!A29</f>
        <v>Sonstiges 3:</v>
      </c>
      <c r="B44" s="747"/>
      <c r="C44" s="748"/>
      <c r="D44" s="924"/>
      <c r="E44" s="924"/>
      <c r="F44" s="924"/>
      <c r="G44" s="924"/>
      <c r="H44" s="924"/>
      <c r="I44" s="924"/>
      <c r="J44" s="924"/>
      <c r="K44" s="924"/>
      <c r="L44" s="924"/>
      <c r="M44" s="924"/>
      <c r="N44" s="924"/>
      <c r="O44" s="924"/>
      <c r="P44" s="764">
        <f t="shared" si="9"/>
        <v>0</v>
      </c>
      <c r="Q44" s="745" t="str">
        <f>IF(AND(ABS(P44-C44)&gt;10,P44&lt;&gt;0),"Überprüfe Eintragung","")</f>
        <v/>
      </c>
      <c r="R44" s="718"/>
      <c r="S44" s="718"/>
      <c r="T44" s="718"/>
      <c r="U44" s="718"/>
      <c r="V44" s="718"/>
      <c r="W44" s="718"/>
      <c r="X44" s="718"/>
      <c r="Y44" s="718"/>
      <c r="Z44" s="718"/>
      <c r="AA44" s="718"/>
      <c r="AB44" s="718"/>
      <c r="AC44" s="718"/>
      <c r="AD44" s="718"/>
    </row>
    <row r="45" spans="1:30" s="1" customFormat="1" ht="17.25" hidden="1" customHeight="1">
      <c r="A45" s="746" t="str">
        <f>'übrige Kosten'!A30</f>
        <v>übrige Kosten gesamt</v>
      </c>
      <c r="B45" s="747"/>
      <c r="C45" s="748"/>
      <c r="D45" s="924"/>
      <c r="E45" s="924"/>
      <c r="F45" s="924"/>
      <c r="G45" s="924"/>
      <c r="H45" s="924"/>
      <c r="I45" s="924"/>
      <c r="J45" s="924"/>
      <c r="K45" s="924"/>
      <c r="L45" s="924"/>
      <c r="M45" s="924"/>
      <c r="N45" s="924"/>
      <c r="O45" s="924"/>
      <c r="P45" s="764">
        <f t="shared" si="9"/>
        <v>0</v>
      </c>
      <c r="Q45" s="745" t="str">
        <f>IF(AND(ABS(P45-C45)&gt;10,P45&lt;&gt;0),"Überprüfe Eintragung","")</f>
        <v/>
      </c>
      <c r="R45" s="718"/>
      <c r="S45" s="718"/>
      <c r="T45" s="718"/>
      <c r="U45" s="718"/>
      <c r="V45" s="718"/>
      <c r="W45" s="718"/>
      <c r="X45" s="718"/>
      <c r="Y45" s="718"/>
      <c r="Z45" s="718"/>
      <c r="AA45" s="718"/>
      <c r="AB45" s="718"/>
      <c r="AC45" s="718"/>
      <c r="AD45" s="718"/>
    </row>
    <row r="46" spans="1:30" s="1" customFormat="1" ht="17.25" hidden="1" customHeight="1">
      <c r="A46" s="746">
        <f>'übrige Kosten'!A31</f>
        <v>0</v>
      </c>
      <c r="B46" s="747"/>
      <c r="C46" s="748"/>
      <c r="D46" s="924"/>
      <c r="E46" s="924"/>
      <c r="F46" s="924"/>
      <c r="G46" s="924"/>
      <c r="H46" s="924"/>
      <c r="I46" s="924"/>
      <c r="J46" s="924"/>
      <c r="K46" s="924"/>
      <c r="L46" s="924"/>
      <c r="M46" s="924"/>
      <c r="N46" s="924"/>
      <c r="O46" s="924"/>
      <c r="P46" s="764">
        <f t="shared" si="9"/>
        <v>0</v>
      </c>
      <c r="Q46" s="745" t="str">
        <f>IF(AND(ABS(P46-C46)&gt;10,P46&lt;&gt;0),"Überprüfe Eintragung","")</f>
        <v/>
      </c>
      <c r="R46" s="718"/>
      <c r="S46" s="718"/>
      <c r="T46" s="718"/>
      <c r="U46" s="718"/>
      <c r="V46" s="718"/>
      <c r="W46" s="718"/>
      <c r="X46" s="718"/>
      <c r="Y46" s="718"/>
      <c r="Z46" s="718"/>
      <c r="AA46" s="718"/>
      <c r="AB46" s="718"/>
      <c r="AC46" s="718"/>
      <c r="AD46" s="718"/>
    </row>
    <row r="47" spans="1:30" s="1" customFormat="1" ht="17.25" customHeight="1">
      <c r="A47" s="746" t="s">
        <v>375</v>
      </c>
      <c r="B47" s="747" t="s">
        <v>81</v>
      </c>
      <c r="C47" s="748">
        <f>'übrige Kosten'!C36</f>
        <v>0</v>
      </c>
      <c r="D47" s="924">
        <f>IF(OR(MONTH(D13)=2,MONTH(D13)=5,MONTH(D13)=8,MONTH(D13)=11),'übrige Kosten'!$C34/4,0)+IF(OR(MONTH(D13)=3,MONTH(D13)=6,MONTH(D13)=9,MONTH(D13)=12),'übrige Kosten'!$C35/4,0)</f>
        <v>0</v>
      </c>
      <c r="E47" s="924">
        <f>IF(OR(MONTH(E13)=2,MONTH(E13)=5,MONTH(E13)=8,MONTH(E13)=11),'übrige Kosten'!$C34/4,0)+IF(OR(MONTH(E13)=3,MONTH(E13)=6,MONTH(E13)=9,MONTH(E13)=12),'übrige Kosten'!$C35/4,0)</f>
        <v>0</v>
      </c>
      <c r="F47" s="924">
        <f>IF(OR(MONTH(F13)=2,MONTH(F13)=5,MONTH(F13)=8,MONTH(F13)=11),'übrige Kosten'!$C34/4,0)+IF(OR(MONTH(F13)=3,MONTH(F13)=6,MONTH(F13)=9,MONTH(F13)=12),'übrige Kosten'!$C35/4,0)</f>
        <v>0</v>
      </c>
      <c r="G47" s="924">
        <f>IF(OR(MONTH(G13)=2,MONTH(G13)=5,MONTH(G13)=8,MONTH(G13)=11),'übrige Kosten'!$C34/4,0)+IF(OR(MONTH(G13)=3,MONTH(G13)=6,MONTH(G13)=9,MONTH(G13)=12),'übrige Kosten'!$C35/4,0)</f>
        <v>0</v>
      </c>
      <c r="H47" s="924">
        <f>IF(OR(MONTH(H13)=2,MONTH(H13)=5,MONTH(H13)=8,MONTH(H13)=11),'übrige Kosten'!$C34/4,0)+IF(OR(MONTH(H13)=3,MONTH(H13)=6,MONTH(H13)=9,MONTH(H13)=12),'übrige Kosten'!$C35/4,0)</f>
        <v>0</v>
      </c>
      <c r="I47" s="924">
        <f>IF(OR(MONTH(I13)=2,MONTH(I13)=5,MONTH(I13)=8,MONTH(I13)=11),'übrige Kosten'!$C34/4,0)+IF(OR(MONTH(I13)=3,MONTH(I13)=6,MONTH(I13)=9,MONTH(I13)=12),'übrige Kosten'!$C35/4,0)</f>
        <v>0</v>
      </c>
      <c r="J47" s="924">
        <f>IF(OR(MONTH(J13)=2,MONTH(J13)=5,MONTH(J13)=8,MONTH(J13)=11),'übrige Kosten'!$C34/4,0)+IF(OR(MONTH(J13)=3,MONTH(J13)=6,MONTH(J13)=9,MONTH(J13)=12),'übrige Kosten'!$C35/4,0)</f>
        <v>0</v>
      </c>
      <c r="K47" s="924">
        <f>IF(OR(MONTH(K13)=2,MONTH(K13)=5,MONTH(K13)=8,MONTH(K13)=11),'übrige Kosten'!$C34/4,0)+IF(OR(MONTH(K13)=3,MONTH(K13)=6,MONTH(K13)=9,MONTH(K13)=12),'übrige Kosten'!$C35/4,0)</f>
        <v>0</v>
      </c>
      <c r="L47" s="924">
        <f>IF(OR(MONTH(L13)=2,MONTH(L13)=5,MONTH(L13)=8,MONTH(L13)=11),'übrige Kosten'!$C34/4,0)+IF(OR(MONTH(L13)=3,MONTH(L13)=6,MONTH(L13)=9,MONTH(L13)=12),'übrige Kosten'!$C35/4,0)</f>
        <v>0</v>
      </c>
      <c r="M47" s="924">
        <f>IF(OR(MONTH(M13)=2,MONTH(M13)=5,MONTH(M13)=8,MONTH(M13)=11),'übrige Kosten'!$C34/4,0)+IF(OR(MONTH(M13)=3,MONTH(M13)=6,MONTH(M13)=9,MONTH(M13)=12),'übrige Kosten'!$C35/4,0)</f>
        <v>0</v>
      </c>
      <c r="N47" s="924">
        <f>IF(OR(MONTH(N13)=2,MONTH(N13)=5,MONTH(N13)=8,MONTH(N13)=11),'übrige Kosten'!$C34/4,0)+IF(OR(MONTH(N13)=3,MONTH(N13)=6,MONTH(N13)=9,MONTH(N13)=12),'übrige Kosten'!$C35/4,0)</f>
        <v>0</v>
      </c>
      <c r="O47" s="924">
        <f>IF(OR(MONTH(O13)=2,MONTH(O13)=5,MONTH(O13)=8,MONTH(O13)=11),'übrige Kosten'!$C34/4,0)+IF(OR(MONTH(O13)=3,MONTH(O13)=6,MONTH(O13)=9,MONTH(O13)=12),'übrige Kosten'!$C35/4,0)</f>
        <v>0</v>
      </c>
      <c r="P47" s="764">
        <f t="shared" si="9"/>
        <v>0</v>
      </c>
      <c r="Q47" s="745" t="str">
        <f>IF(AND(ABS(P47-C47)&gt;50,P47&lt;&gt;0),"Überprüfe Eintragung","")</f>
        <v/>
      </c>
      <c r="R47" s="718"/>
      <c r="S47" s="718"/>
      <c r="T47" s="718"/>
      <c r="U47" s="718"/>
      <c r="V47" s="718"/>
      <c r="W47" s="718"/>
      <c r="X47" s="718"/>
      <c r="Y47" s="718"/>
      <c r="Z47" s="718"/>
      <c r="AA47" s="718"/>
      <c r="AB47" s="718"/>
      <c r="AC47" s="718"/>
      <c r="AD47" s="718"/>
    </row>
    <row r="48" spans="1:30" s="1" customFormat="1" ht="17.25" customHeight="1">
      <c r="A48" s="776" t="s">
        <v>455</v>
      </c>
      <c r="B48" s="989" t="str">
        <f>IF(OR(Startseite!A49=8,Startseite!A49=9,Startseite!A49=10),"nein",IF(Kapitalbedarf!B10&gt;90%,"nein","ja"))</f>
        <v>nein</v>
      </c>
      <c r="C48" s="871">
        <f>Kapitalbedarf!D10</f>
        <v>0</v>
      </c>
      <c r="D48" s="924">
        <f>C48</f>
        <v>0</v>
      </c>
      <c r="E48" s="924"/>
      <c r="F48" s="924"/>
      <c r="G48" s="924"/>
      <c r="H48" s="924"/>
      <c r="I48" s="924"/>
      <c r="J48" s="924"/>
      <c r="K48" s="924"/>
      <c r="L48" s="924"/>
      <c r="M48" s="924"/>
      <c r="N48" s="924"/>
      <c r="O48" s="924"/>
      <c r="P48" s="764">
        <f>SUM(D48:O48)</f>
        <v>0</v>
      </c>
      <c r="Q48" s="745" t="str">
        <f>IF(AND(ABS(P48-C48)&gt;50,P48&lt;&gt;0),"Überprüfe Eintragung","")</f>
        <v/>
      </c>
      <c r="R48" s="718"/>
      <c r="S48" s="718"/>
      <c r="T48" s="718"/>
      <c r="U48" s="718"/>
      <c r="V48" s="718"/>
      <c r="W48" s="718"/>
      <c r="X48" s="718"/>
      <c r="Y48" s="718"/>
      <c r="Z48" s="718"/>
      <c r="AA48" s="718"/>
      <c r="AB48" s="718"/>
      <c r="AC48" s="718"/>
      <c r="AD48" s="718"/>
    </row>
    <row r="49" spans="1:30" s="1" customFormat="1" ht="17.25" customHeight="1">
      <c r="A49" s="776" t="s">
        <v>277</v>
      </c>
      <c r="B49" s="989" t="s">
        <v>82</v>
      </c>
      <c r="C49" s="924">
        <f>Kapitalbedarf!D23-Kapitalbedarf!D10+Kapitalbedarf!D25+Kapitalbedarf!D30</f>
        <v>0</v>
      </c>
      <c r="D49" s="924">
        <f>C49*2/3</f>
        <v>0</v>
      </c>
      <c r="E49" s="924">
        <f>C49/3</f>
        <v>0</v>
      </c>
      <c r="F49" s="924"/>
      <c r="G49" s="924"/>
      <c r="H49" s="924"/>
      <c r="I49" s="924"/>
      <c r="J49" s="924"/>
      <c r="K49" s="924"/>
      <c r="L49" s="924"/>
      <c r="M49" s="924"/>
      <c r="N49" s="924"/>
      <c r="O49" s="924"/>
      <c r="P49" s="764">
        <f t="shared" si="9"/>
        <v>0</v>
      </c>
      <c r="Q49" s="745" t="str">
        <f>IF(AND(ABS(P49-C49)&gt;50,P49&lt;&gt;0),"Überprüfe Eintragung","")</f>
        <v/>
      </c>
      <c r="R49" s="718"/>
      <c r="S49" s="718"/>
      <c r="T49" s="718"/>
      <c r="U49" s="718"/>
      <c r="V49" s="718"/>
      <c r="W49" s="718"/>
      <c r="X49" s="718"/>
      <c r="Y49" s="718"/>
      <c r="Z49" s="718"/>
      <c r="AA49" s="718"/>
      <c r="AB49" s="718"/>
      <c r="AC49" s="718"/>
      <c r="AD49" s="718"/>
    </row>
    <row r="50" spans="1:30" s="1" customFormat="1" ht="17.25" customHeight="1">
      <c r="A50" s="746" t="s">
        <v>66</v>
      </c>
      <c r="B50" s="747" t="s">
        <v>81</v>
      </c>
      <c r="C50" s="924">
        <f>IF(OR(8=Startseite!$A49,9=Startseite!$A49,10=Startseite!$A49),0,Unternehmerlohn!F45)</f>
        <v>0</v>
      </c>
      <c r="D50" s="924">
        <f>IF(C50=0,0,Unternehmerlohn!$F43/12-Unternehmerlohn!$E53-IF(Unternehmerlohn!$E53=0,0,Unternehmerlohn!$E54)-Unternehmerlohn!$E63)</f>
        <v>0</v>
      </c>
      <c r="E50" s="924">
        <f>IF(D50=0,0,Unternehmerlohn!$F43/12-Unternehmerlohn!$E53-IF(Unternehmerlohn!$E53=0,0,Unternehmerlohn!$E54)-Unternehmerlohn!$E63)</f>
        <v>0</v>
      </c>
      <c r="F50" s="924">
        <f>IF(E50=0,0,Unternehmerlohn!$F43/12-Unternehmerlohn!$E53-IF(Unternehmerlohn!$E53=0,0,Unternehmerlohn!$E54)-Unternehmerlohn!$E63)</f>
        <v>0</v>
      </c>
      <c r="G50" s="924">
        <f>IF(F50=0,0,Unternehmerlohn!$F43/12-Unternehmerlohn!$E53-IF(Unternehmerlohn!$E53=0,0,Unternehmerlohn!$E54)-Unternehmerlohn!$E63)</f>
        <v>0</v>
      </c>
      <c r="H50" s="924">
        <f>IF(G50=0,0,Unternehmerlohn!$F43/12-Unternehmerlohn!$E53-IF(Unternehmerlohn!$E53=0,0,Unternehmerlohn!$E54)-Unternehmerlohn!$E63)</f>
        <v>0</v>
      </c>
      <c r="I50" s="924">
        <f>IF(H50=0,0,Unternehmerlohn!$F43/12-Unternehmerlohn!$E53-IF(Unternehmerlohn!$E53=0,0,Unternehmerlohn!$E54)-Unternehmerlohn!$E63)</f>
        <v>0</v>
      </c>
      <c r="J50" s="924">
        <f>IF(C50=0,0,Unternehmerlohn!$F43/12-IF(Unternehmerlohn!$E56=0,0,Unternehmerlohn!$E56)-IF(Unternehmerlohn!$E62=0,0,Unternehmerlohn!$E63))</f>
        <v>0</v>
      </c>
      <c r="K50" s="924">
        <f>IF(D50=0,0,Unternehmerlohn!$F43/12-IF(Unternehmerlohn!$E56=0,0,Unternehmerlohn!$E56)-IF(Unternehmerlohn!$E62=0,0,Unternehmerlohn!$E63))</f>
        <v>0</v>
      </c>
      <c r="L50" s="924">
        <f>IF(E50=0,0,Unternehmerlohn!$F43/12-IF(Unternehmerlohn!$E56=0,0,Unternehmerlohn!$E56)-IF(Unternehmerlohn!$E62=0,0,Unternehmerlohn!$E63))</f>
        <v>0</v>
      </c>
      <c r="M50" s="924">
        <f>IF(F50=0,0,Unternehmerlohn!$F43/12-IF(Unternehmerlohn!$E56=0,0,Unternehmerlohn!$E56)-IF(Unternehmerlohn!$E62=0,0,Unternehmerlohn!$E63))</f>
        <v>0</v>
      </c>
      <c r="N50" s="924">
        <f>IF(G50=0,0,Unternehmerlohn!$F43/12-IF(Unternehmerlohn!$E56=0,0,Unternehmerlohn!$E56)-IF(Unternehmerlohn!$E62=0,0,Unternehmerlohn!$E63))</f>
        <v>0</v>
      </c>
      <c r="O50" s="924">
        <f>IF(H50=0,0,Unternehmerlohn!$F43/12-IF(Unternehmerlohn!$E56=0,0,Unternehmerlohn!$E56)-IF(Unternehmerlohn!$E62=0,0,Unternehmerlohn!$E63))</f>
        <v>0</v>
      </c>
      <c r="P50" s="764">
        <f>SUM(D50:O50)</f>
        <v>0</v>
      </c>
      <c r="Q50" s="745" t="str">
        <f>IF(AND(ABS(P50-C50)&gt;50,P50&lt;&gt;0),"Überprüfe und ggf. ermittle Monatswerte für geplanten Unternehmerlohn","")</f>
        <v/>
      </c>
      <c r="R50" s="718"/>
      <c r="S50" s="718"/>
      <c r="T50" s="718"/>
      <c r="U50" s="718"/>
      <c r="V50" s="718"/>
      <c r="W50" s="718"/>
      <c r="X50" s="718"/>
      <c r="Y50" s="718"/>
      <c r="Z50" s="718"/>
      <c r="AA50" s="718"/>
      <c r="AB50" s="718"/>
      <c r="AC50" s="718"/>
      <c r="AD50" s="718"/>
    </row>
    <row r="51" spans="1:30" s="1" customFormat="1" ht="17.25" customHeight="1">
      <c r="A51" s="746" t="s">
        <v>438</v>
      </c>
      <c r="B51" s="747" t="s">
        <v>81</v>
      </c>
      <c r="C51" s="748">
        <f>Rentabilität!E43</f>
        <v>0</v>
      </c>
      <c r="D51" s="924">
        <f>Hilfstabelle!B104+'Zins und Tilgung'!$AS16/12</f>
        <v>0</v>
      </c>
      <c r="E51" s="924">
        <f>Hilfstabelle!C104+'Zins und Tilgung'!$AS16/12</f>
        <v>0</v>
      </c>
      <c r="F51" s="924">
        <f>Hilfstabelle!D104+'Zins und Tilgung'!$AS16/12</f>
        <v>0</v>
      </c>
      <c r="G51" s="924">
        <f>Hilfstabelle!E104+'Zins und Tilgung'!$AS16/12</f>
        <v>0</v>
      </c>
      <c r="H51" s="924">
        <f>Hilfstabelle!F104+'Zins und Tilgung'!$AS16/12</f>
        <v>0</v>
      </c>
      <c r="I51" s="924">
        <f>Hilfstabelle!G104+'Zins und Tilgung'!$AS16/12</f>
        <v>0</v>
      </c>
      <c r="J51" s="924">
        <f>Hilfstabelle!H104+'Zins und Tilgung'!$AS16/12</f>
        <v>0</v>
      </c>
      <c r="K51" s="924">
        <f>Hilfstabelle!I104+'Zins und Tilgung'!$AS16/12</f>
        <v>0</v>
      </c>
      <c r="L51" s="924">
        <f>Hilfstabelle!J104+'Zins und Tilgung'!$AS16/12</f>
        <v>0</v>
      </c>
      <c r="M51" s="924">
        <f>Hilfstabelle!K104+'Zins und Tilgung'!$AS16/12</f>
        <v>0</v>
      </c>
      <c r="N51" s="924">
        <f>Hilfstabelle!L104+'Zins und Tilgung'!$AS16/12</f>
        <v>0</v>
      </c>
      <c r="O51" s="924">
        <f>Hilfstabelle!M104+'Zins und Tilgung'!$AS16/12</f>
        <v>0</v>
      </c>
      <c r="P51" s="764">
        <f t="shared" si="9"/>
        <v>0</v>
      </c>
      <c r="Q51" s="745" t="str">
        <f>IF(AND(ABS(P51-C51)&gt;100,P51&lt;&gt;0),"Überprüfe Eintragung","")</f>
        <v/>
      </c>
      <c r="R51" s="718"/>
      <c r="S51" s="718"/>
      <c r="T51" s="718"/>
      <c r="U51" s="718"/>
      <c r="V51" s="718"/>
      <c r="W51" s="718"/>
      <c r="X51" s="718"/>
      <c r="Y51" s="718"/>
      <c r="Z51" s="718"/>
      <c r="AA51" s="718"/>
      <c r="AB51" s="718"/>
      <c r="AC51" s="718"/>
      <c r="AD51" s="718"/>
    </row>
    <row r="52" spans="1:30" s="1" customFormat="1" ht="17.25" customHeight="1" thickBot="1">
      <c r="A52" s="777" t="s">
        <v>80</v>
      </c>
      <c r="B52" s="778"/>
      <c r="C52" s="779">
        <f>(C24+C25+IF($B27="ja",C27,0)+C28+C30+C31+C32+C33+C34+C35+C36+C37+C38+C39+C40+C43+C44+C45+C46+IF($B49="ja",C49,0)+IF($B48="ja",C48,0))*$B$11</f>
        <v>0</v>
      </c>
      <c r="D52" s="779">
        <f t="shared" ref="D52:O52" si="11">(SUM(D24:D51)-D26-IF($B27="nein",D27,0)-D29-D41-D42-D47-IF($B49="nein",D49,0)-IF($B48="nein",D48,0)-D50-D51)*$B$11</f>
        <v>0</v>
      </c>
      <c r="E52" s="779">
        <f t="shared" si="11"/>
        <v>0</v>
      </c>
      <c r="F52" s="779">
        <f t="shared" si="11"/>
        <v>0</v>
      </c>
      <c r="G52" s="779">
        <f t="shared" si="11"/>
        <v>0</v>
      </c>
      <c r="H52" s="779">
        <f t="shared" si="11"/>
        <v>0</v>
      </c>
      <c r="I52" s="779">
        <f t="shared" si="11"/>
        <v>0</v>
      </c>
      <c r="J52" s="779">
        <f t="shared" si="11"/>
        <v>0</v>
      </c>
      <c r="K52" s="779">
        <f t="shared" si="11"/>
        <v>0</v>
      </c>
      <c r="L52" s="779">
        <f t="shared" si="11"/>
        <v>0</v>
      </c>
      <c r="M52" s="779">
        <f t="shared" si="11"/>
        <v>0</v>
      </c>
      <c r="N52" s="779">
        <f t="shared" si="11"/>
        <v>0</v>
      </c>
      <c r="O52" s="779">
        <f t="shared" si="11"/>
        <v>0</v>
      </c>
      <c r="P52" s="780">
        <f t="shared" si="9"/>
        <v>0</v>
      </c>
      <c r="Q52" s="745"/>
      <c r="R52" s="718"/>
      <c r="S52" s="718"/>
      <c r="T52" s="718"/>
      <c r="U52" s="718"/>
      <c r="V52" s="718"/>
      <c r="W52" s="718"/>
      <c r="X52" s="718"/>
      <c r="Y52" s="718"/>
      <c r="Z52" s="718"/>
      <c r="AA52" s="718"/>
      <c r="AB52" s="718"/>
      <c r="AC52" s="718"/>
      <c r="AD52" s="718"/>
    </row>
    <row r="53" spans="1:30" s="1" customFormat="1" ht="17.25" thickTop="1" thickBot="1">
      <c r="A53" s="781" t="s">
        <v>192</v>
      </c>
      <c r="B53" s="782"/>
      <c r="C53" s="783">
        <f t="shared" ref="C53:O53" si="12">SUM(C24:C52)</f>
        <v>0</v>
      </c>
      <c r="D53" s="769">
        <f t="shared" si="12"/>
        <v>0</v>
      </c>
      <c r="E53" s="769">
        <f t="shared" si="12"/>
        <v>0</v>
      </c>
      <c r="F53" s="769">
        <f t="shared" si="12"/>
        <v>0</v>
      </c>
      <c r="G53" s="769">
        <f t="shared" si="12"/>
        <v>0</v>
      </c>
      <c r="H53" s="769">
        <f t="shared" si="12"/>
        <v>0</v>
      </c>
      <c r="I53" s="769">
        <f t="shared" si="12"/>
        <v>0</v>
      </c>
      <c r="J53" s="769">
        <f t="shared" si="12"/>
        <v>0</v>
      </c>
      <c r="K53" s="769">
        <f t="shared" si="12"/>
        <v>0</v>
      </c>
      <c r="L53" s="769">
        <f t="shared" si="12"/>
        <v>0</v>
      </c>
      <c r="M53" s="769">
        <f t="shared" si="12"/>
        <v>0</v>
      </c>
      <c r="N53" s="769">
        <f t="shared" si="12"/>
        <v>0</v>
      </c>
      <c r="O53" s="769">
        <f t="shared" si="12"/>
        <v>0</v>
      </c>
      <c r="P53" s="770">
        <f t="shared" si="9"/>
        <v>0</v>
      </c>
      <c r="Q53" s="745"/>
      <c r="R53" s="718"/>
      <c r="S53" s="718"/>
      <c r="T53" s="718"/>
      <c r="U53" s="718"/>
      <c r="V53" s="718"/>
      <c r="W53" s="718"/>
      <c r="X53" s="718"/>
      <c r="Y53" s="718"/>
      <c r="Z53" s="718"/>
      <c r="AA53" s="718"/>
      <c r="AB53" s="718"/>
      <c r="AC53" s="718"/>
      <c r="AD53" s="718"/>
    </row>
    <row r="54" spans="1:30" s="1" customFormat="1" ht="20.25" customHeight="1" thickTop="1">
      <c r="A54" s="784" t="s">
        <v>67</v>
      </c>
      <c r="B54" s="785"/>
      <c r="C54" s="786"/>
      <c r="D54" s="924"/>
      <c r="E54" s="787">
        <f t="shared" ref="E54:O54" si="13">-D15+D52</f>
        <v>0</v>
      </c>
      <c r="F54" s="787">
        <f t="shared" si="13"/>
        <v>0</v>
      </c>
      <c r="G54" s="787">
        <f t="shared" si="13"/>
        <v>0</v>
      </c>
      <c r="H54" s="787">
        <f t="shared" si="13"/>
        <v>0</v>
      </c>
      <c r="I54" s="787">
        <f t="shared" si="13"/>
        <v>0</v>
      </c>
      <c r="J54" s="787">
        <f t="shared" si="13"/>
        <v>0</v>
      </c>
      <c r="K54" s="787">
        <f t="shared" si="13"/>
        <v>0</v>
      </c>
      <c r="L54" s="787">
        <f t="shared" si="13"/>
        <v>0</v>
      </c>
      <c r="M54" s="787">
        <f t="shared" si="13"/>
        <v>0</v>
      </c>
      <c r="N54" s="787">
        <f t="shared" si="13"/>
        <v>0</v>
      </c>
      <c r="O54" s="787">
        <f t="shared" si="13"/>
        <v>0</v>
      </c>
      <c r="P54" s="788">
        <f>SUM(D54:O54)</f>
        <v>0</v>
      </c>
      <c r="Q54" s="745"/>
      <c r="R54" s="718"/>
      <c r="S54" s="718"/>
      <c r="T54" s="718"/>
      <c r="U54" s="718"/>
      <c r="V54" s="718"/>
      <c r="W54" s="718"/>
      <c r="X54" s="718"/>
      <c r="Y54" s="718"/>
      <c r="Z54" s="718"/>
      <c r="AA54" s="718"/>
      <c r="AB54" s="718"/>
      <c r="AC54" s="718"/>
      <c r="AD54" s="718"/>
    </row>
    <row r="55" spans="1:30" s="1" customFormat="1" ht="20.25" customHeight="1">
      <c r="A55" s="789"/>
      <c r="B55" s="790"/>
      <c r="C55" s="791"/>
      <c r="D55" s="773"/>
      <c r="E55" s="773"/>
      <c r="F55" s="773"/>
      <c r="G55" s="773"/>
      <c r="H55" s="773"/>
      <c r="I55" s="773"/>
      <c r="J55" s="773"/>
      <c r="K55" s="773"/>
      <c r="L55" s="773"/>
      <c r="M55" s="773"/>
      <c r="N55" s="773"/>
      <c r="O55" s="773"/>
      <c r="P55" s="773"/>
      <c r="Q55" s="745"/>
      <c r="R55" s="718"/>
      <c r="S55" s="718"/>
      <c r="T55" s="718"/>
      <c r="U55" s="718"/>
      <c r="V55" s="718"/>
      <c r="W55" s="718"/>
      <c r="X55" s="718"/>
      <c r="Y55" s="718"/>
      <c r="Z55" s="718"/>
      <c r="AA55" s="718"/>
      <c r="AB55" s="718"/>
      <c r="AC55" s="718"/>
      <c r="AD55" s="718"/>
    </row>
    <row r="56" spans="1:30" s="1" customFormat="1" ht="15.75">
      <c r="A56" s="742" t="s">
        <v>294</v>
      </c>
      <c r="B56" s="737"/>
      <c r="C56" s="743">
        <f>-Finanzierung!C29</f>
        <v>0</v>
      </c>
      <c r="D56" s="792">
        <f t="shared" ref="D56:O56" si="14">D21-D53+D54</f>
        <v>0</v>
      </c>
      <c r="E56" s="792">
        <f t="shared" si="14"/>
        <v>0</v>
      </c>
      <c r="F56" s="792">
        <f t="shared" si="14"/>
        <v>0</v>
      </c>
      <c r="G56" s="792">
        <f t="shared" si="14"/>
        <v>0</v>
      </c>
      <c r="H56" s="792">
        <f t="shared" si="14"/>
        <v>0</v>
      </c>
      <c r="I56" s="792">
        <f t="shared" si="14"/>
        <v>0</v>
      </c>
      <c r="J56" s="792">
        <f t="shared" si="14"/>
        <v>0</v>
      </c>
      <c r="K56" s="792">
        <f t="shared" si="14"/>
        <v>0</v>
      </c>
      <c r="L56" s="792">
        <f t="shared" si="14"/>
        <v>0</v>
      </c>
      <c r="M56" s="792">
        <f t="shared" si="14"/>
        <v>0</v>
      </c>
      <c r="N56" s="792">
        <f t="shared" si="14"/>
        <v>0</v>
      </c>
      <c r="O56" s="792">
        <f t="shared" si="14"/>
        <v>0</v>
      </c>
      <c r="P56" s="793">
        <f>SUM(C56:O56)</f>
        <v>0</v>
      </c>
      <c r="Q56" s="745"/>
      <c r="R56" s="718"/>
      <c r="S56" s="718"/>
      <c r="T56" s="718"/>
      <c r="U56" s="718"/>
      <c r="V56" s="718"/>
      <c r="W56" s="718"/>
      <c r="X56" s="718"/>
      <c r="Y56" s="718"/>
      <c r="Z56" s="718"/>
      <c r="AA56" s="718"/>
      <c r="AB56" s="718"/>
      <c r="AC56" s="718"/>
      <c r="AD56" s="718"/>
    </row>
    <row r="57" spans="1:30" s="1" customFormat="1" ht="16.5" thickBot="1">
      <c r="A57" s="794" t="s">
        <v>68</v>
      </c>
      <c r="B57" s="795"/>
      <c r="C57" s="796"/>
      <c r="D57" s="797">
        <f>C56+D56</f>
        <v>0</v>
      </c>
      <c r="E57" s="797">
        <f t="shared" ref="E57:O57" si="15">D57+E56</f>
        <v>0</v>
      </c>
      <c r="F57" s="797">
        <f t="shared" si="15"/>
        <v>0</v>
      </c>
      <c r="G57" s="797">
        <f t="shared" si="15"/>
        <v>0</v>
      </c>
      <c r="H57" s="797">
        <f t="shared" si="15"/>
        <v>0</v>
      </c>
      <c r="I57" s="797">
        <f t="shared" si="15"/>
        <v>0</v>
      </c>
      <c r="J57" s="797">
        <f t="shared" si="15"/>
        <v>0</v>
      </c>
      <c r="K57" s="797">
        <f t="shared" si="15"/>
        <v>0</v>
      </c>
      <c r="L57" s="797">
        <f t="shared" si="15"/>
        <v>0</v>
      </c>
      <c r="M57" s="797">
        <f t="shared" si="15"/>
        <v>0</v>
      </c>
      <c r="N57" s="797">
        <f t="shared" si="15"/>
        <v>0</v>
      </c>
      <c r="O57" s="798">
        <f t="shared" si="15"/>
        <v>0</v>
      </c>
      <c r="P57" s="799"/>
      <c r="Q57" s="745"/>
      <c r="R57" s="718"/>
      <c r="S57" s="718"/>
      <c r="T57" s="718"/>
      <c r="U57" s="718"/>
      <c r="V57" s="718"/>
      <c r="W57" s="718"/>
      <c r="X57" s="718"/>
      <c r="Y57" s="718"/>
      <c r="Z57" s="718"/>
      <c r="AA57" s="718"/>
      <c r="AB57" s="718"/>
      <c r="AC57" s="718"/>
      <c r="AD57" s="718"/>
    </row>
    <row r="58" spans="1:30" s="1" customFormat="1" ht="15.75">
      <c r="A58" s="800"/>
      <c r="B58" s="801"/>
      <c r="C58" s="802"/>
      <c r="D58" s="803"/>
      <c r="E58" s="803"/>
      <c r="F58" s="803"/>
      <c r="G58" s="803"/>
      <c r="H58" s="803"/>
      <c r="I58" s="803"/>
      <c r="J58" s="803"/>
      <c r="K58" s="803"/>
      <c r="L58" s="803"/>
      <c r="M58" s="803"/>
      <c r="N58" s="803"/>
      <c r="O58" s="803"/>
      <c r="P58" s="804"/>
      <c r="Q58" s="775"/>
      <c r="R58" s="718"/>
      <c r="S58" s="718"/>
      <c r="T58" s="718"/>
      <c r="U58" s="718"/>
      <c r="V58" s="718"/>
      <c r="W58" s="718"/>
      <c r="X58" s="718"/>
      <c r="Y58" s="718"/>
      <c r="Z58" s="718"/>
      <c r="AA58" s="718"/>
      <c r="AB58" s="718"/>
      <c r="AC58" s="718"/>
      <c r="AD58" s="718"/>
    </row>
    <row r="59" spans="1:30" ht="15.75">
      <c r="A59" s="805" t="s">
        <v>126</v>
      </c>
      <c r="B59" s="806"/>
      <c r="C59" s="924">
        <f>Finanzierung!C30</f>
        <v>0</v>
      </c>
      <c r="D59" s="759">
        <f>$C59</f>
        <v>0</v>
      </c>
      <c r="E59" s="759">
        <f t="shared" ref="E59:O59" si="16">$C59</f>
        <v>0</v>
      </c>
      <c r="F59" s="759">
        <f t="shared" si="16"/>
        <v>0</v>
      </c>
      <c r="G59" s="759">
        <f t="shared" si="16"/>
        <v>0</v>
      </c>
      <c r="H59" s="759">
        <f t="shared" si="16"/>
        <v>0</v>
      </c>
      <c r="I59" s="759">
        <f t="shared" si="16"/>
        <v>0</v>
      </c>
      <c r="J59" s="759">
        <f t="shared" si="16"/>
        <v>0</v>
      </c>
      <c r="K59" s="759">
        <f t="shared" si="16"/>
        <v>0</v>
      </c>
      <c r="L59" s="759">
        <f t="shared" si="16"/>
        <v>0</v>
      </c>
      <c r="M59" s="759">
        <f t="shared" si="16"/>
        <v>0</v>
      </c>
      <c r="N59" s="759">
        <f t="shared" si="16"/>
        <v>0</v>
      </c>
      <c r="O59" s="759">
        <f t="shared" si="16"/>
        <v>0</v>
      </c>
      <c r="P59" s="807"/>
      <c r="Q59" s="807"/>
      <c r="R59" s="807"/>
      <c r="S59" s="807"/>
      <c r="T59" s="807"/>
      <c r="U59" s="807"/>
      <c r="V59" s="807"/>
      <c r="W59" s="807"/>
      <c r="X59" s="807"/>
      <c r="Y59" s="807"/>
      <c r="Z59" s="807"/>
      <c r="AA59" s="807"/>
      <c r="AB59" s="807"/>
      <c r="AC59" s="807"/>
      <c r="AD59" s="807"/>
    </row>
    <row r="60" spans="1:30" ht="22.5" customHeight="1">
      <c r="A60" s="807"/>
      <c r="B60" s="808"/>
      <c r="C60" s="807"/>
      <c r="D60" s="745" t="str">
        <f>IF(OR(-D57&gt;D59,-E57&gt;E59,-F57&gt;F59),"Kreditrahmen überzogen!","")</f>
        <v/>
      </c>
      <c r="E60" s="807"/>
      <c r="F60" s="807"/>
      <c r="G60" s="745" t="str">
        <f>IF(OR(-G57&gt;G59,-H57&gt;H59,-I57&gt;I59),"Kreditrahmen überzogen!","")</f>
        <v/>
      </c>
      <c r="H60" s="807"/>
      <c r="I60" s="807"/>
      <c r="J60" s="745" t="str">
        <f>IF(OR(-J57&gt;J59,-K57&gt;K59,-L57&gt;L59),"Kreditrahmen überzogen!","")</f>
        <v/>
      </c>
      <c r="K60" s="807"/>
      <c r="L60" s="807"/>
      <c r="M60" s="745" t="str">
        <f>IF(OR(-M57&gt;M59,-N57&gt;N59,-O57&gt;O59),"Kreditrahmen überzogen!","")</f>
        <v/>
      </c>
      <c r="N60" s="807"/>
      <c r="O60" s="807"/>
      <c r="P60" s="807"/>
      <c r="Q60" s="807"/>
      <c r="R60" s="807"/>
      <c r="S60" s="807"/>
      <c r="T60" s="807"/>
      <c r="U60" s="807"/>
      <c r="V60" s="807"/>
      <c r="W60" s="807"/>
      <c r="X60" s="807"/>
      <c r="Y60" s="807"/>
      <c r="Z60" s="807"/>
      <c r="AA60" s="807"/>
      <c r="AB60" s="807"/>
      <c r="AC60" s="807"/>
      <c r="AD60" s="807"/>
    </row>
    <row r="61" spans="1:30">
      <c r="A61" s="807"/>
      <c r="B61" s="808"/>
      <c r="C61" s="807"/>
      <c r="D61" s="807"/>
      <c r="E61" s="807"/>
      <c r="F61" s="807"/>
      <c r="G61" s="807"/>
      <c r="H61" s="807"/>
      <c r="I61" s="807"/>
      <c r="J61" s="807"/>
      <c r="K61" s="807"/>
      <c r="L61" s="807"/>
      <c r="M61" s="807"/>
      <c r="N61" s="807"/>
      <c r="O61" s="807"/>
      <c r="P61" s="807"/>
      <c r="Q61" s="807"/>
      <c r="R61" s="807"/>
      <c r="S61" s="807"/>
      <c r="T61" s="807"/>
      <c r="U61" s="807"/>
      <c r="V61" s="807"/>
      <c r="W61" s="807"/>
      <c r="X61" s="807"/>
      <c r="Y61" s="807"/>
      <c r="Z61" s="807"/>
      <c r="AA61" s="807"/>
      <c r="AB61" s="807"/>
      <c r="AC61" s="807"/>
      <c r="AD61" s="807"/>
    </row>
    <row r="62" spans="1:30">
      <c r="A62" s="807"/>
      <c r="B62" s="808"/>
      <c r="C62" s="807"/>
      <c r="D62" s="807"/>
      <c r="E62" s="807"/>
      <c r="F62" s="807"/>
      <c r="G62" s="807"/>
      <c r="H62" s="807"/>
      <c r="I62" s="807"/>
      <c r="J62" s="807"/>
      <c r="K62" s="807"/>
      <c r="L62" s="807"/>
      <c r="M62" s="807"/>
      <c r="N62" s="807"/>
      <c r="O62" s="807"/>
      <c r="P62" s="807"/>
      <c r="Q62" s="807"/>
      <c r="R62" s="807"/>
      <c r="S62" s="807"/>
      <c r="T62" s="807"/>
      <c r="U62" s="807"/>
      <c r="V62" s="807"/>
      <c r="W62" s="807"/>
      <c r="X62" s="807"/>
      <c r="Y62" s="807"/>
      <c r="Z62" s="807"/>
      <c r="AA62" s="807"/>
      <c r="AB62" s="807"/>
      <c r="AC62" s="807"/>
      <c r="AD62" s="807"/>
    </row>
    <row r="63" spans="1:30">
      <c r="A63" s="807"/>
      <c r="B63" s="808"/>
      <c r="C63" s="807"/>
      <c r="D63" s="807"/>
      <c r="E63" s="807"/>
      <c r="F63" s="807"/>
      <c r="G63" s="807"/>
      <c r="H63" s="807"/>
      <c r="I63" s="807"/>
      <c r="J63" s="807"/>
      <c r="K63" s="807"/>
      <c r="L63" s="807"/>
      <c r="M63" s="807"/>
      <c r="N63" s="807"/>
      <c r="O63" s="807"/>
      <c r="P63" s="807"/>
      <c r="Q63" s="807"/>
      <c r="R63" s="807"/>
      <c r="S63" s="807"/>
      <c r="T63" s="807"/>
      <c r="U63" s="807"/>
      <c r="V63" s="807"/>
      <c r="W63" s="807"/>
      <c r="X63" s="807"/>
      <c r="Y63" s="807"/>
      <c r="Z63" s="807"/>
      <c r="AA63" s="807"/>
      <c r="AB63" s="807"/>
      <c r="AC63" s="807"/>
      <c r="AD63" s="807"/>
    </row>
    <row r="64" spans="1:30">
      <c r="A64" s="807"/>
      <c r="B64" s="808"/>
      <c r="C64" s="807"/>
      <c r="D64" s="807"/>
      <c r="E64" s="807"/>
      <c r="F64" s="807"/>
      <c r="G64" s="807"/>
      <c r="H64" s="807"/>
      <c r="I64" s="807"/>
      <c r="J64" s="807"/>
      <c r="K64" s="807"/>
      <c r="L64" s="807"/>
      <c r="M64" s="807"/>
      <c r="N64" s="807"/>
      <c r="O64" s="807"/>
      <c r="P64" s="807"/>
      <c r="Q64" s="807"/>
      <c r="R64" s="807"/>
      <c r="S64" s="807"/>
      <c r="T64" s="807"/>
      <c r="U64" s="807"/>
      <c r="V64" s="807"/>
      <c r="W64" s="807"/>
      <c r="X64" s="807"/>
      <c r="Y64" s="807"/>
      <c r="Z64" s="807"/>
      <c r="AA64" s="807"/>
      <c r="AB64" s="807"/>
      <c r="AC64" s="807"/>
      <c r="AD64" s="807"/>
    </row>
    <row r="65" spans="1:30">
      <c r="A65" s="807"/>
      <c r="B65" s="808"/>
      <c r="C65" s="807"/>
      <c r="D65" s="807"/>
      <c r="E65" s="807"/>
      <c r="F65" s="807"/>
      <c r="G65" s="807"/>
      <c r="H65" s="807"/>
      <c r="I65" s="807"/>
      <c r="J65" s="807"/>
      <c r="K65" s="807"/>
      <c r="L65" s="807"/>
      <c r="M65" s="807"/>
      <c r="N65" s="807"/>
      <c r="O65" s="807"/>
      <c r="P65" s="807"/>
      <c r="Q65" s="807"/>
      <c r="R65" s="807"/>
      <c r="S65" s="807"/>
      <c r="T65" s="807"/>
      <c r="U65" s="807"/>
      <c r="V65" s="807"/>
      <c r="W65" s="807"/>
      <c r="X65" s="807"/>
      <c r="Y65" s="807"/>
      <c r="Z65" s="807"/>
      <c r="AA65" s="807"/>
      <c r="AB65" s="807"/>
      <c r="AC65" s="807"/>
      <c r="AD65" s="807"/>
    </row>
    <row r="66" spans="1:30">
      <c r="A66" s="807"/>
      <c r="B66" s="808"/>
      <c r="C66" s="807"/>
      <c r="D66" s="807"/>
      <c r="E66" s="807"/>
      <c r="F66" s="807"/>
      <c r="G66" s="807"/>
      <c r="H66" s="807"/>
      <c r="I66" s="807"/>
      <c r="J66" s="807"/>
      <c r="K66" s="807"/>
      <c r="L66" s="807"/>
      <c r="M66" s="807"/>
      <c r="N66" s="807"/>
      <c r="O66" s="807"/>
      <c r="P66" s="807"/>
      <c r="Q66" s="807"/>
      <c r="R66" s="807"/>
      <c r="S66" s="807"/>
      <c r="T66" s="807"/>
      <c r="U66" s="807"/>
      <c r="V66" s="807"/>
      <c r="W66" s="807"/>
      <c r="X66" s="807"/>
      <c r="Y66" s="807"/>
      <c r="Z66" s="807"/>
      <c r="AA66" s="807"/>
      <c r="AB66" s="807"/>
      <c r="AC66" s="807"/>
      <c r="AD66" s="807"/>
    </row>
    <row r="67" spans="1:30">
      <c r="A67" s="807"/>
      <c r="B67" s="808"/>
      <c r="C67" s="807"/>
      <c r="D67" s="807"/>
      <c r="E67" s="807"/>
      <c r="F67" s="807"/>
      <c r="G67" s="807"/>
      <c r="H67" s="807"/>
      <c r="I67" s="807"/>
      <c r="J67" s="807"/>
      <c r="K67" s="807"/>
      <c r="L67" s="807"/>
      <c r="M67" s="807"/>
      <c r="N67" s="807"/>
      <c r="O67" s="807"/>
      <c r="P67" s="807"/>
      <c r="Q67" s="807"/>
      <c r="R67" s="807"/>
      <c r="S67" s="807"/>
      <c r="T67" s="807"/>
      <c r="U67" s="807"/>
      <c r="V67" s="807"/>
      <c r="W67" s="807"/>
      <c r="X67" s="807"/>
      <c r="Y67" s="807"/>
      <c r="Z67" s="807"/>
      <c r="AA67" s="807"/>
      <c r="AB67" s="807"/>
      <c r="AC67" s="807"/>
      <c r="AD67" s="807"/>
    </row>
    <row r="68" spans="1:30">
      <c r="A68" s="807"/>
      <c r="B68" s="808"/>
      <c r="C68" s="807"/>
      <c r="D68" s="807"/>
      <c r="E68" s="807"/>
      <c r="F68" s="807"/>
      <c r="G68" s="807"/>
      <c r="H68" s="807"/>
      <c r="I68" s="807"/>
      <c r="J68" s="807"/>
      <c r="K68" s="807"/>
      <c r="L68" s="807"/>
      <c r="M68" s="807"/>
      <c r="N68" s="807"/>
      <c r="O68" s="807"/>
      <c r="P68" s="807"/>
      <c r="Q68" s="807"/>
      <c r="R68" s="807"/>
      <c r="S68" s="807"/>
      <c r="T68" s="807"/>
      <c r="U68" s="807"/>
      <c r="V68" s="807"/>
      <c r="W68" s="807"/>
      <c r="X68" s="807"/>
      <c r="Y68" s="807"/>
      <c r="Z68" s="807"/>
      <c r="AA68" s="807"/>
      <c r="AB68" s="807"/>
      <c r="AC68" s="807"/>
      <c r="AD68" s="807"/>
    </row>
    <row r="69" spans="1:30">
      <c r="A69" s="807"/>
      <c r="B69" s="808"/>
      <c r="C69" s="807"/>
      <c r="D69" s="807"/>
      <c r="E69" s="807"/>
      <c r="F69" s="807"/>
      <c r="G69" s="807"/>
      <c r="H69" s="807"/>
      <c r="I69" s="807"/>
      <c r="J69" s="807"/>
      <c r="K69" s="807"/>
      <c r="L69" s="807"/>
      <c r="M69" s="807"/>
      <c r="N69" s="807"/>
      <c r="O69" s="807"/>
      <c r="P69" s="807"/>
      <c r="Q69" s="807"/>
      <c r="R69" s="807"/>
      <c r="S69" s="807"/>
      <c r="T69" s="807"/>
      <c r="U69" s="807"/>
      <c r="V69" s="807"/>
      <c r="W69" s="807"/>
      <c r="X69" s="807"/>
      <c r="Y69" s="807"/>
      <c r="Z69" s="807"/>
      <c r="AA69" s="807"/>
      <c r="AB69" s="807"/>
      <c r="AC69" s="807"/>
      <c r="AD69" s="807"/>
    </row>
    <row r="70" spans="1:30">
      <c r="A70" s="807"/>
      <c r="B70" s="808"/>
      <c r="C70" s="807"/>
      <c r="D70" s="807"/>
      <c r="E70" s="807"/>
      <c r="F70" s="807"/>
      <c r="G70" s="807"/>
      <c r="H70" s="807"/>
      <c r="I70" s="807"/>
      <c r="J70" s="807"/>
      <c r="K70" s="807"/>
      <c r="L70" s="807"/>
      <c r="M70" s="807"/>
      <c r="N70" s="807"/>
      <c r="O70" s="807"/>
      <c r="P70" s="807"/>
      <c r="Q70" s="807"/>
      <c r="R70" s="807"/>
      <c r="S70" s="807"/>
      <c r="T70" s="807"/>
      <c r="U70" s="807"/>
      <c r="V70" s="807"/>
      <c r="W70" s="807"/>
      <c r="X70" s="807"/>
      <c r="Y70" s="807"/>
      <c r="Z70" s="807"/>
      <c r="AA70" s="807"/>
      <c r="AB70" s="807"/>
      <c r="AC70" s="807"/>
      <c r="AD70" s="807"/>
    </row>
    <row r="71" spans="1:30">
      <c r="A71" s="807"/>
      <c r="B71" s="808"/>
      <c r="C71" s="807"/>
      <c r="D71" s="807"/>
      <c r="E71" s="807"/>
      <c r="F71" s="807"/>
      <c r="G71" s="807"/>
      <c r="H71" s="807"/>
      <c r="I71" s="807"/>
      <c r="J71" s="807"/>
      <c r="K71" s="807"/>
      <c r="L71" s="807"/>
      <c r="M71" s="807"/>
      <c r="N71" s="807"/>
      <c r="O71" s="807"/>
      <c r="P71" s="807"/>
      <c r="Q71" s="807"/>
      <c r="R71" s="807"/>
      <c r="S71" s="807"/>
      <c r="T71" s="807"/>
      <c r="U71" s="807"/>
      <c r="V71" s="807"/>
      <c r="W71" s="807"/>
      <c r="X71" s="807"/>
      <c r="Y71" s="807"/>
      <c r="Z71" s="807"/>
      <c r="AA71" s="807"/>
      <c r="AB71" s="807"/>
      <c r="AC71" s="807"/>
      <c r="AD71" s="807"/>
    </row>
    <row r="72" spans="1:30">
      <c r="A72" s="807"/>
      <c r="B72" s="808"/>
      <c r="C72" s="807"/>
      <c r="D72" s="807"/>
      <c r="E72" s="807"/>
      <c r="F72" s="807"/>
      <c r="G72" s="807"/>
      <c r="H72" s="807"/>
      <c r="I72" s="807"/>
      <c r="J72" s="807"/>
      <c r="K72" s="807"/>
      <c r="L72" s="807"/>
      <c r="M72" s="807"/>
      <c r="N72" s="807"/>
      <c r="O72" s="807"/>
      <c r="P72" s="807"/>
      <c r="Q72" s="807"/>
      <c r="R72" s="807"/>
      <c r="S72" s="807"/>
      <c r="T72" s="807"/>
      <c r="U72" s="807"/>
      <c r="V72" s="807"/>
      <c r="W72" s="807"/>
      <c r="X72" s="807"/>
      <c r="Y72" s="807"/>
      <c r="Z72" s="807"/>
      <c r="AA72" s="807"/>
      <c r="AB72" s="807"/>
      <c r="AC72" s="807"/>
      <c r="AD72" s="807"/>
    </row>
    <row r="73" spans="1:30">
      <c r="A73" s="807"/>
      <c r="B73" s="808"/>
      <c r="C73" s="807"/>
      <c r="D73" s="807"/>
      <c r="E73" s="807"/>
      <c r="F73" s="807"/>
      <c r="G73" s="807"/>
      <c r="H73" s="807"/>
      <c r="I73" s="807"/>
      <c r="J73" s="807"/>
      <c r="K73" s="807"/>
      <c r="L73" s="807"/>
      <c r="M73" s="807"/>
      <c r="N73" s="807"/>
      <c r="O73" s="807"/>
      <c r="P73" s="807"/>
      <c r="Q73" s="807"/>
      <c r="R73" s="807"/>
      <c r="S73" s="807"/>
      <c r="T73" s="807"/>
      <c r="U73" s="807"/>
      <c r="V73" s="807"/>
      <c r="W73" s="807"/>
      <c r="X73" s="807"/>
      <c r="Y73" s="807"/>
      <c r="Z73" s="807"/>
      <c r="AA73" s="807"/>
      <c r="AB73" s="807"/>
      <c r="AC73" s="807"/>
      <c r="AD73" s="807"/>
    </row>
    <row r="74" spans="1:30">
      <c r="A74" s="807"/>
      <c r="B74" s="808"/>
      <c r="C74" s="807"/>
      <c r="D74" s="807"/>
      <c r="E74" s="807"/>
      <c r="F74" s="807"/>
      <c r="G74" s="807"/>
      <c r="H74" s="807"/>
      <c r="I74" s="807"/>
      <c r="J74" s="807"/>
      <c r="K74" s="807"/>
      <c r="L74" s="807"/>
      <c r="M74" s="807"/>
      <c r="N74" s="807"/>
      <c r="O74" s="807"/>
      <c r="P74" s="807"/>
      <c r="Q74" s="807"/>
      <c r="R74" s="807"/>
      <c r="S74" s="807"/>
      <c r="T74" s="807"/>
      <c r="U74" s="807"/>
      <c r="V74" s="807"/>
      <c r="W74" s="807"/>
      <c r="X74" s="807"/>
      <c r="Y74" s="807"/>
      <c r="Z74" s="807"/>
      <c r="AA74" s="807"/>
      <c r="AB74" s="807"/>
      <c r="AC74" s="807"/>
      <c r="AD74" s="807"/>
    </row>
    <row r="75" spans="1:30">
      <c r="A75" s="807"/>
      <c r="B75" s="808"/>
      <c r="C75" s="807"/>
      <c r="D75" s="807"/>
      <c r="E75" s="807"/>
      <c r="F75" s="807"/>
      <c r="G75" s="807"/>
      <c r="H75" s="807"/>
      <c r="I75" s="807"/>
      <c r="J75" s="807"/>
      <c r="K75" s="807"/>
      <c r="L75" s="807"/>
      <c r="M75" s="807"/>
      <c r="N75" s="807"/>
      <c r="O75" s="807"/>
      <c r="P75" s="807"/>
      <c r="Q75" s="807"/>
      <c r="R75" s="807"/>
      <c r="S75" s="807"/>
      <c r="T75" s="807"/>
      <c r="U75" s="807"/>
      <c r="V75" s="807"/>
      <c r="W75" s="807"/>
      <c r="X75" s="807"/>
      <c r="Y75" s="807"/>
      <c r="Z75" s="807"/>
      <c r="AA75" s="807"/>
      <c r="AB75" s="807"/>
      <c r="AC75" s="807"/>
      <c r="AD75" s="807"/>
    </row>
    <row r="76" spans="1:30">
      <c r="A76" s="807"/>
      <c r="B76" s="808"/>
      <c r="C76" s="807"/>
      <c r="D76" s="807"/>
      <c r="E76" s="807"/>
      <c r="F76" s="807"/>
      <c r="G76" s="807"/>
      <c r="H76" s="807"/>
      <c r="I76" s="807"/>
      <c r="J76" s="807"/>
      <c r="K76" s="807"/>
      <c r="L76" s="807"/>
      <c r="M76" s="807"/>
      <c r="N76" s="807"/>
      <c r="O76" s="807"/>
      <c r="P76" s="807"/>
      <c r="Q76" s="807"/>
      <c r="R76" s="807"/>
      <c r="S76" s="807"/>
      <c r="T76" s="807"/>
      <c r="U76" s="807"/>
      <c r="V76" s="807"/>
      <c r="W76" s="807"/>
      <c r="X76" s="807"/>
      <c r="Y76" s="807"/>
      <c r="Z76" s="807"/>
      <c r="AA76" s="807"/>
      <c r="AB76" s="807"/>
      <c r="AC76" s="807"/>
      <c r="AD76" s="807"/>
    </row>
    <row r="77" spans="1:30">
      <c r="A77" s="807"/>
      <c r="B77" s="808"/>
      <c r="C77" s="807"/>
      <c r="D77" s="807"/>
      <c r="E77" s="807"/>
      <c r="F77" s="807"/>
      <c r="G77" s="807"/>
      <c r="H77" s="807"/>
      <c r="I77" s="807"/>
      <c r="J77" s="807"/>
      <c r="K77" s="807"/>
      <c r="L77" s="807"/>
      <c r="M77" s="807"/>
      <c r="N77" s="807"/>
      <c r="O77" s="807"/>
      <c r="P77" s="807"/>
      <c r="Q77" s="807"/>
      <c r="R77" s="807"/>
      <c r="S77" s="807"/>
      <c r="T77" s="807"/>
      <c r="U77" s="807"/>
      <c r="V77" s="807"/>
      <c r="W77" s="807"/>
      <c r="X77" s="807"/>
      <c r="Y77" s="807"/>
      <c r="Z77" s="807"/>
      <c r="AA77" s="807"/>
      <c r="AB77" s="807"/>
      <c r="AC77" s="807"/>
      <c r="AD77" s="807"/>
    </row>
    <row r="78" spans="1:30">
      <c r="A78" s="807"/>
      <c r="B78" s="808"/>
      <c r="C78" s="807"/>
      <c r="D78" s="807"/>
      <c r="E78" s="807"/>
      <c r="F78" s="807"/>
      <c r="G78" s="807"/>
      <c r="H78" s="807"/>
      <c r="I78" s="807"/>
      <c r="J78" s="807"/>
      <c r="K78" s="807"/>
      <c r="L78" s="807"/>
      <c r="M78" s="807"/>
      <c r="N78" s="807"/>
      <c r="O78" s="807"/>
      <c r="P78" s="807"/>
      <c r="Q78" s="807"/>
      <c r="R78" s="807"/>
      <c r="S78" s="807"/>
      <c r="T78" s="807"/>
      <c r="U78" s="807"/>
      <c r="V78" s="807"/>
      <c r="W78" s="807"/>
      <c r="X78" s="807"/>
      <c r="Y78" s="807"/>
      <c r="Z78" s="807"/>
      <c r="AA78" s="807"/>
      <c r="AB78" s="807"/>
      <c r="AC78" s="807"/>
      <c r="AD78" s="807"/>
    </row>
    <row r="79" spans="1:30">
      <c r="A79" s="807"/>
      <c r="B79" s="808"/>
      <c r="C79" s="807"/>
      <c r="D79" s="807"/>
      <c r="E79" s="807"/>
      <c r="F79" s="807"/>
      <c r="G79" s="807"/>
      <c r="H79" s="807"/>
      <c r="I79" s="807"/>
      <c r="J79" s="807"/>
      <c r="K79" s="807"/>
      <c r="L79" s="807"/>
      <c r="M79" s="807"/>
      <c r="N79" s="807"/>
      <c r="O79" s="807"/>
      <c r="P79" s="807"/>
      <c r="Q79" s="807"/>
      <c r="R79" s="807"/>
      <c r="S79" s="807"/>
      <c r="T79" s="807"/>
      <c r="U79" s="807"/>
      <c r="V79" s="807"/>
      <c r="W79" s="807"/>
      <c r="X79" s="807"/>
      <c r="Y79" s="807"/>
      <c r="Z79" s="807"/>
      <c r="AA79" s="807"/>
      <c r="AB79" s="807"/>
      <c r="AC79" s="807"/>
      <c r="AD79" s="807"/>
    </row>
    <row r="80" spans="1:30">
      <c r="A80" s="807"/>
      <c r="B80" s="808"/>
      <c r="C80" s="807"/>
      <c r="D80" s="807"/>
      <c r="E80" s="807"/>
      <c r="F80" s="807"/>
      <c r="G80" s="807"/>
      <c r="H80" s="807"/>
      <c r="I80" s="807"/>
      <c r="J80" s="807"/>
      <c r="K80" s="807"/>
      <c r="L80" s="807"/>
      <c r="M80" s="807"/>
      <c r="N80" s="807"/>
      <c r="O80" s="807"/>
      <c r="P80" s="807"/>
      <c r="Q80" s="807"/>
      <c r="R80" s="807"/>
      <c r="S80" s="807"/>
      <c r="T80" s="807"/>
      <c r="U80" s="807"/>
      <c r="V80" s="807"/>
      <c r="W80" s="807"/>
      <c r="X80" s="807"/>
      <c r="Y80" s="807"/>
      <c r="Z80" s="807"/>
      <c r="AA80" s="807"/>
      <c r="AB80" s="807"/>
      <c r="AC80" s="807"/>
      <c r="AD80" s="807"/>
    </row>
    <row r="81" spans="1:30">
      <c r="A81" s="807"/>
      <c r="B81" s="808"/>
      <c r="C81" s="807"/>
      <c r="D81" s="807"/>
      <c r="E81" s="807"/>
      <c r="F81" s="807"/>
      <c r="G81" s="807"/>
      <c r="H81" s="807"/>
      <c r="I81" s="807"/>
      <c r="J81" s="807"/>
      <c r="K81" s="807"/>
      <c r="L81" s="807"/>
      <c r="M81" s="807"/>
      <c r="N81" s="807"/>
      <c r="O81" s="807"/>
      <c r="P81" s="807"/>
      <c r="Q81" s="807"/>
      <c r="R81" s="807"/>
      <c r="S81" s="807"/>
      <c r="T81" s="807"/>
      <c r="U81" s="807"/>
      <c r="V81" s="807"/>
      <c r="W81" s="807"/>
      <c r="X81" s="807"/>
      <c r="Y81" s="807"/>
      <c r="Z81" s="807"/>
      <c r="AA81" s="807"/>
      <c r="AB81" s="807"/>
      <c r="AC81" s="807"/>
      <c r="AD81" s="807"/>
    </row>
    <row r="82" spans="1:30">
      <c r="A82" s="807"/>
      <c r="B82" s="808"/>
      <c r="C82" s="807"/>
      <c r="D82" s="807"/>
      <c r="E82" s="807"/>
      <c r="F82" s="807"/>
      <c r="G82" s="807"/>
      <c r="H82" s="807"/>
      <c r="I82" s="807"/>
      <c r="J82" s="807"/>
      <c r="K82" s="807"/>
      <c r="L82" s="807"/>
      <c r="M82" s="807"/>
      <c r="N82" s="807"/>
      <c r="O82" s="807"/>
      <c r="P82" s="807"/>
      <c r="Q82" s="807"/>
      <c r="R82" s="807"/>
      <c r="S82" s="807"/>
      <c r="T82" s="807"/>
      <c r="U82" s="807"/>
      <c r="V82" s="807"/>
      <c r="W82" s="807"/>
      <c r="X82" s="807"/>
      <c r="Y82" s="807"/>
      <c r="Z82" s="807"/>
      <c r="AA82" s="807"/>
      <c r="AB82" s="807"/>
      <c r="AC82" s="807"/>
      <c r="AD82" s="807"/>
    </row>
    <row r="83" spans="1:30">
      <c r="A83" s="807"/>
      <c r="B83" s="808"/>
      <c r="C83" s="807"/>
      <c r="D83" s="807"/>
      <c r="E83" s="807"/>
      <c r="F83" s="807"/>
      <c r="G83" s="807"/>
      <c r="H83" s="807"/>
      <c r="I83" s="807"/>
      <c r="J83" s="807"/>
      <c r="K83" s="807"/>
      <c r="L83" s="807"/>
      <c r="M83" s="807"/>
      <c r="N83" s="807"/>
      <c r="O83" s="807"/>
      <c r="P83" s="807"/>
      <c r="Q83" s="807"/>
      <c r="R83" s="807"/>
      <c r="S83" s="807"/>
      <c r="T83" s="807"/>
      <c r="U83" s="807"/>
      <c r="V83" s="807"/>
      <c r="W83" s="807"/>
      <c r="X83" s="807"/>
      <c r="Y83" s="807"/>
      <c r="Z83" s="807"/>
      <c r="AA83" s="807"/>
      <c r="AB83" s="807"/>
      <c r="AC83" s="807"/>
      <c r="AD83" s="807"/>
    </row>
    <row r="84" spans="1:30">
      <c r="A84" s="807"/>
      <c r="B84" s="808"/>
      <c r="C84" s="807"/>
      <c r="D84" s="807"/>
      <c r="E84" s="807"/>
      <c r="F84" s="807"/>
      <c r="G84" s="807"/>
      <c r="H84" s="807"/>
      <c r="I84" s="807"/>
      <c r="J84" s="807"/>
      <c r="K84" s="807"/>
      <c r="L84" s="807"/>
      <c r="M84" s="807"/>
      <c r="N84" s="807"/>
      <c r="O84" s="807"/>
      <c r="P84" s="807"/>
      <c r="Q84" s="807"/>
      <c r="R84" s="807"/>
      <c r="S84" s="807"/>
      <c r="T84" s="807"/>
      <c r="U84" s="807"/>
      <c r="V84" s="807"/>
      <c r="W84" s="807"/>
      <c r="X84" s="807"/>
      <c r="Y84" s="807"/>
      <c r="Z84" s="807"/>
      <c r="AA84" s="807"/>
      <c r="AB84" s="807"/>
      <c r="AC84" s="807"/>
      <c r="AD84" s="807"/>
    </row>
    <row r="85" spans="1:30">
      <c r="A85" s="807"/>
      <c r="B85" s="808"/>
      <c r="C85" s="807"/>
      <c r="D85" s="807"/>
      <c r="E85" s="807"/>
      <c r="F85" s="807"/>
      <c r="G85" s="807"/>
      <c r="H85" s="807"/>
      <c r="I85" s="807"/>
      <c r="J85" s="807"/>
      <c r="K85" s="807"/>
      <c r="L85" s="807"/>
      <c r="M85" s="807"/>
      <c r="N85" s="807"/>
      <c r="O85" s="807"/>
      <c r="P85" s="807"/>
      <c r="Q85" s="807"/>
      <c r="R85" s="807"/>
      <c r="S85" s="807"/>
      <c r="T85" s="807"/>
      <c r="U85" s="807"/>
      <c r="V85" s="807"/>
      <c r="W85" s="807"/>
      <c r="X85" s="807"/>
      <c r="Y85" s="807"/>
      <c r="Z85" s="807"/>
      <c r="AA85" s="807"/>
      <c r="AB85" s="807"/>
      <c r="AC85" s="807"/>
      <c r="AD85" s="807"/>
    </row>
    <row r="86" spans="1:30">
      <c r="A86" s="807"/>
      <c r="B86" s="808"/>
      <c r="C86" s="807"/>
      <c r="D86" s="807"/>
      <c r="E86" s="807"/>
      <c r="F86" s="807"/>
      <c r="G86" s="807"/>
      <c r="H86" s="807"/>
      <c r="I86" s="807"/>
      <c r="J86" s="807"/>
      <c r="K86" s="807"/>
      <c r="L86" s="807"/>
      <c r="M86" s="807"/>
      <c r="N86" s="807"/>
      <c r="O86" s="807"/>
      <c r="P86" s="807"/>
      <c r="Q86" s="807"/>
      <c r="R86" s="807"/>
      <c r="S86" s="807"/>
      <c r="T86" s="807"/>
      <c r="U86" s="807"/>
      <c r="V86" s="807"/>
      <c r="W86" s="807"/>
      <c r="X86" s="807"/>
      <c r="Y86" s="807"/>
      <c r="Z86" s="807"/>
      <c r="AA86" s="807"/>
      <c r="AB86" s="807"/>
      <c r="AC86" s="807"/>
      <c r="AD86" s="807"/>
    </row>
    <row r="87" spans="1:30">
      <c r="A87" s="807"/>
      <c r="B87" s="808"/>
      <c r="C87" s="807"/>
      <c r="D87" s="807"/>
      <c r="E87" s="807"/>
      <c r="F87" s="807"/>
      <c r="G87" s="807"/>
      <c r="H87" s="807"/>
      <c r="I87" s="807"/>
      <c r="J87" s="807"/>
      <c r="K87" s="807"/>
      <c r="L87" s="807"/>
      <c r="M87" s="807"/>
      <c r="N87" s="807"/>
      <c r="O87" s="807"/>
      <c r="P87" s="807"/>
      <c r="Q87" s="807"/>
      <c r="R87" s="807"/>
      <c r="S87" s="807"/>
      <c r="T87" s="807"/>
      <c r="U87" s="807"/>
      <c r="V87" s="807"/>
      <c r="W87" s="807"/>
      <c r="X87" s="807"/>
      <c r="Y87" s="807"/>
      <c r="Z87" s="807"/>
      <c r="AA87" s="807"/>
      <c r="AB87" s="807"/>
      <c r="AC87" s="807"/>
      <c r="AD87" s="807"/>
    </row>
    <row r="88" spans="1:30">
      <c r="A88" s="807"/>
      <c r="B88" s="808"/>
      <c r="C88" s="807"/>
      <c r="D88" s="807"/>
      <c r="E88" s="807"/>
      <c r="F88" s="807"/>
      <c r="G88" s="807"/>
      <c r="H88" s="807"/>
      <c r="I88" s="807"/>
      <c r="J88" s="807"/>
      <c r="K88" s="807"/>
      <c r="L88" s="807"/>
      <c r="M88" s="807"/>
      <c r="N88" s="807"/>
      <c r="O88" s="807"/>
      <c r="P88" s="807"/>
      <c r="Q88" s="807"/>
      <c r="R88" s="807"/>
      <c r="S88" s="807"/>
      <c r="T88" s="807"/>
      <c r="U88" s="807"/>
      <c r="V88" s="807"/>
      <c r="W88" s="807"/>
      <c r="X88" s="807"/>
      <c r="Y88" s="807"/>
      <c r="Z88" s="807"/>
      <c r="AA88" s="807"/>
      <c r="AB88" s="807"/>
      <c r="AC88" s="807"/>
      <c r="AD88" s="807"/>
    </row>
    <row r="89" spans="1:30">
      <c r="A89" s="807"/>
      <c r="B89" s="808"/>
      <c r="C89" s="807"/>
      <c r="D89" s="807"/>
      <c r="E89" s="807"/>
      <c r="F89" s="807"/>
      <c r="G89" s="807"/>
      <c r="H89" s="807"/>
      <c r="I89" s="807"/>
      <c r="J89" s="807"/>
      <c r="K89" s="807"/>
      <c r="L89" s="807"/>
      <c r="M89" s="807"/>
      <c r="N89" s="807"/>
      <c r="O89" s="807"/>
      <c r="P89" s="807"/>
      <c r="Q89" s="807"/>
      <c r="R89" s="807"/>
      <c r="S89" s="807"/>
      <c r="T89" s="807"/>
      <c r="U89" s="807"/>
      <c r="V89" s="807"/>
      <c r="W89" s="807"/>
      <c r="X89" s="807"/>
      <c r="Y89" s="807"/>
      <c r="Z89" s="807"/>
      <c r="AA89" s="807"/>
      <c r="AB89" s="807"/>
      <c r="AC89" s="807"/>
      <c r="AD89" s="807"/>
    </row>
    <row r="90" spans="1:30">
      <c r="A90" s="807"/>
      <c r="B90" s="808"/>
      <c r="C90" s="807"/>
      <c r="D90" s="807"/>
      <c r="E90" s="807"/>
      <c r="F90" s="807"/>
      <c r="G90" s="807"/>
      <c r="H90" s="807"/>
      <c r="I90" s="807"/>
      <c r="J90" s="807"/>
      <c r="K90" s="807"/>
      <c r="L90" s="807"/>
      <c r="M90" s="807"/>
      <c r="N90" s="807"/>
      <c r="O90" s="807"/>
      <c r="P90" s="807"/>
      <c r="Q90" s="807"/>
      <c r="R90" s="807"/>
      <c r="S90" s="807"/>
      <c r="T90" s="807"/>
      <c r="U90" s="807"/>
      <c r="V90" s="807"/>
      <c r="W90" s="807"/>
      <c r="X90" s="807"/>
      <c r="Y90" s="807"/>
      <c r="Z90" s="807"/>
      <c r="AA90" s="807"/>
      <c r="AB90" s="807"/>
      <c r="AC90" s="807"/>
      <c r="AD90" s="807"/>
    </row>
    <row r="91" spans="1:30">
      <c r="A91" s="807"/>
      <c r="B91" s="808"/>
      <c r="C91" s="807"/>
      <c r="D91" s="807"/>
      <c r="E91" s="807"/>
      <c r="F91" s="807"/>
      <c r="G91" s="807"/>
      <c r="H91" s="807"/>
      <c r="I91" s="807"/>
      <c r="J91" s="807"/>
      <c r="K91" s="807"/>
      <c r="L91" s="807"/>
      <c r="M91" s="807"/>
      <c r="N91" s="807"/>
      <c r="O91" s="807"/>
      <c r="P91" s="807"/>
      <c r="Q91" s="807"/>
      <c r="R91" s="807"/>
      <c r="S91" s="807"/>
      <c r="T91" s="807"/>
      <c r="U91" s="807"/>
      <c r="V91" s="807"/>
      <c r="W91" s="807"/>
      <c r="X91" s="807"/>
      <c r="Y91" s="807"/>
      <c r="Z91" s="807"/>
      <c r="AA91" s="807"/>
      <c r="AB91" s="807"/>
      <c r="AC91" s="807"/>
      <c r="AD91" s="807"/>
    </row>
    <row r="92" spans="1:30">
      <c r="A92" s="807"/>
      <c r="B92" s="808"/>
      <c r="C92" s="807"/>
      <c r="D92" s="807"/>
      <c r="E92" s="807"/>
      <c r="F92" s="807"/>
      <c r="G92" s="807"/>
      <c r="H92" s="807"/>
      <c r="I92" s="807"/>
      <c r="J92" s="807"/>
      <c r="K92" s="807"/>
      <c r="L92" s="807"/>
      <c r="M92" s="807"/>
      <c r="N92" s="807"/>
      <c r="O92" s="807"/>
      <c r="P92" s="807"/>
      <c r="Q92" s="807"/>
      <c r="R92" s="807"/>
      <c r="S92" s="807"/>
      <c r="T92" s="807"/>
      <c r="U92" s="807"/>
      <c r="V92" s="807"/>
      <c r="W92" s="807"/>
      <c r="X92" s="807"/>
      <c r="Y92" s="807"/>
      <c r="Z92" s="807"/>
      <c r="AA92" s="807"/>
      <c r="AB92" s="807"/>
      <c r="AC92" s="807"/>
      <c r="AD92" s="807"/>
    </row>
    <row r="93" spans="1:30">
      <c r="A93" s="807"/>
      <c r="B93" s="808"/>
      <c r="C93" s="807"/>
      <c r="D93" s="807"/>
      <c r="E93" s="807"/>
      <c r="F93" s="807"/>
      <c r="G93" s="807"/>
      <c r="H93" s="807"/>
      <c r="I93" s="807"/>
      <c r="J93" s="807"/>
      <c r="K93" s="807"/>
      <c r="L93" s="807"/>
      <c r="M93" s="807"/>
      <c r="N93" s="807"/>
      <c r="O93" s="807"/>
      <c r="P93" s="807"/>
      <c r="Q93" s="807"/>
      <c r="R93" s="807"/>
      <c r="S93" s="807"/>
      <c r="T93" s="807"/>
      <c r="U93" s="807"/>
      <c r="V93" s="807"/>
      <c r="W93" s="807"/>
      <c r="X93" s="807"/>
      <c r="Y93" s="807"/>
      <c r="Z93" s="807"/>
      <c r="AA93" s="807"/>
      <c r="AB93" s="807"/>
      <c r="AC93" s="807"/>
      <c r="AD93" s="807"/>
    </row>
    <row r="94" spans="1:30">
      <c r="A94" s="807"/>
      <c r="B94" s="808"/>
      <c r="C94" s="807"/>
      <c r="D94" s="807"/>
      <c r="E94" s="807"/>
      <c r="F94" s="807"/>
      <c r="G94" s="807"/>
      <c r="H94" s="807"/>
      <c r="I94" s="807"/>
      <c r="J94" s="807"/>
      <c r="K94" s="807"/>
      <c r="L94" s="807"/>
      <c r="M94" s="807"/>
      <c r="N94" s="807"/>
      <c r="O94" s="807"/>
      <c r="P94" s="807"/>
      <c r="Q94" s="807"/>
      <c r="R94" s="807"/>
      <c r="S94" s="807"/>
      <c r="T94" s="807"/>
      <c r="U94" s="807"/>
      <c r="V94" s="807"/>
      <c r="W94" s="807"/>
      <c r="X94" s="807"/>
      <c r="Y94" s="807"/>
      <c r="Z94" s="807"/>
      <c r="AA94" s="807"/>
      <c r="AB94" s="807"/>
      <c r="AC94" s="807"/>
      <c r="AD94" s="807"/>
    </row>
    <row r="95" spans="1:30">
      <c r="A95" s="807"/>
      <c r="B95" s="808"/>
      <c r="C95" s="807"/>
      <c r="D95" s="807"/>
      <c r="E95" s="807"/>
      <c r="F95" s="807"/>
      <c r="G95" s="807"/>
      <c r="H95" s="807"/>
      <c r="I95" s="807"/>
      <c r="J95" s="807"/>
      <c r="K95" s="807"/>
      <c r="L95" s="807"/>
      <c r="M95" s="807"/>
      <c r="N95" s="807"/>
      <c r="O95" s="807"/>
      <c r="P95" s="807"/>
      <c r="Q95" s="807"/>
      <c r="R95" s="807"/>
      <c r="S95" s="807"/>
      <c r="T95" s="807"/>
      <c r="U95" s="807"/>
      <c r="V95" s="807"/>
      <c r="W95" s="807"/>
      <c r="X95" s="807"/>
      <c r="Y95" s="807"/>
      <c r="Z95" s="807"/>
      <c r="AA95" s="807"/>
      <c r="AB95" s="807"/>
      <c r="AC95" s="807"/>
      <c r="AD95" s="807"/>
    </row>
    <row r="96" spans="1:30">
      <c r="A96" s="807"/>
      <c r="B96" s="808"/>
      <c r="C96" s="807"/>
      <c r="D96" s="807"/>
      <c r="E96" s="807"/>
      <c r="F96" s="807"/>
      <c r="G96" s="807"/>
      <c r="H96" s="807"/>
      <c r="I96" s="807"/>
      <c r="J96" s="807"/>
      <c r="K96" s="807"/>
      <c r="L96" s="807"/>
      <c r="M96" s="807"/>
      <c r="N96" s="807"/>
      <c r="O96" s="807"/>
      <c r="P96" s="807"/>
      <c r="Q96" s="807"/>
      <c r="R96" s="807"/>
      <c r="S96" s="807"/>
      <c r="T96" s="807"/>
      <c r="U96" s="807"/>
      <c r="V96" s="807"/>
      <c r="W96" s="807"/>
      <c r="X96" s="807"/>
      <c r="Y96" s="807"/>
      <c r="Z96" s="807"/>
      <c r="AA96" s="807"/>
      <c r="AB96" s="807"/>
      <c r="AC96" s="807"/>
      <c r="AD96" s="807"/>
    </row>
    <row r="97" spans="1:30">
      <c r="A97" s="807"/>
      <c r="B97" s="808"/>
      <c r="C97" s="807"/>
      <c r="D97" s="807"/>
      <c r="E97" s="807"/>
      <c r="F97" s="807"/>
      <c r="G97" s="807"/>
      <c r="H97" s="807"/>
      <c r="I97" s="807"/>
      <c r="J97" s="807"/>
      <c r="K97" s="807"/>
      <c r="L97" s="807"/>
      <c r="M97" s="807"/>
      <c r="N97" s="807"/>
      <c r="O97" s="807"/>
      <c r="P97" s="807"/>
      <c r="Q97" s="807"/>
      <c r="R97" s="807"/>
      <c r="S97" s="807"/>
      <c r="T97" s="807"/>
      <c r="U97" s="807"/>
      <c r="V97" s="807"/>
      <c r="W97" s="807"/>
      <c r="X97" s="807"/>
      <c r="Y97" s="807"/>
      <c r="Z97" s="807"/>
      <c r="AA97" s="807"/>
      <c r="AB97" s="807"/>
      <c r="AC97" s="807"/>
      <c r="AD97" s="807"/>
    </row>
    <row r="98" spans="1:30">
      <c r="A98" s="807"/>
      <c r="B98" s="808"/>
      <c r="C98" s="807"/>
      <c r="D98" s="807"/>
      <c r="E98" s="807"/>
      <c r="F98" s="807"/>
      <c r="G98" s="807"/>
      <c r="H98" s="807"/>
      <c r="I98" s="807"/>
      <c r="J98" s="807"/>
      <c r="K98" s="807"/>
      <c r="L98" s="807"/>
      <c r="M98" s="807"/>
      <c r="N98" s="807"/>
      <c r="O98" s="807"/>
      <c r="P98" s="807"/>
      <c r="Q98" s="807"/>
      <c r="R98" s="807"/>
      <c r="S98" s="807"/>
      <c r="T98" s="807"/>
      <c r="U98" s="807"/>
      <c r="V98" s="807"/>
      <c r="W98" s="807"/>
      <c r="X98" s="807"/>
      <c r="Y98" s="807"/>
      <c r="Z98" s="807"/>
      <c r="AA98" s="807"/>
      <c r="AB98" s="807"/>
      <c r="AC98" s="807"/>
      <c r="AD98" s="807"/>
    </row>
    <row r="99" spans="1:30">
      <c r="A99" s="807"/>
      <c r="B99" s="808"/>
      <c r="C99" s="807"/>
      <c r="D99" s="807"/>
      <c r="E99" s="807"/>
      <c r="F99" s="807"/>
      <c r="G99" s="807"/>
      <c r="H99" s="807"/>
      <c r="I99" s="807"/>
      <c r="J99" s="807"/>
      <c r="K99" s="807"/>
      <c r="L99" s="807"/>
      <c r="M99" s="807"/>
      <c r="N99" s="807"/>
      <c r="O99" s="807"/>
      <c r="P99" s="807"/>
      <c r="Q99" s="807"/>
      <c r="R99" s="807"/>
      <c r="S99" s="807"/>
      <c r="T99" s="807"/>
      <c r="U99" s="807"/>
      <c r="V99" s="807"/>
      <c r="W99" s="807"/>
      <c r="X99" s="807"/>
      <c r="Y99" s="807"/>
      <c r="Z99" s="807"/>
      <c r="AA99" s="807"/>
      <c r="AB99" s="807"/>
      <c r="AC99" s="807"/>
      <c r="AD99" s="807"/>
    </row>
    <row r="100" spans="1:30">
      <c r="A100" s="807"/>
      <c r="B100" s="808"/>
      <c r="C100" s="807"/>
      <c r="D100" s="807"/>
      <c r="E100" s="807"/>
      <c r="F100" s="807"/>
      <c r="G100" s="807"/>
      <c r="H100" s="807"/>
      <c r="I100" s="807"/>
      <c r="J100" s="807"/>
      <c r="K100" s="807"/>
      <c r="L100" s="807"/>
      <c r="M100" s="807"/>
      <c r="N100" s="807"/>
      <c r="O100" s="807"/>
      <c r="P100" s="807"/>
      <c r="Q100" s="807"/>
      <c r="R100" s="807"/>
      <c r="S100" s="807"/>
      <c r="T100" s="807"/>
      <c r="U100" s="807"/>
      <c r="V100" s="807"/>
      <c r="W100" s="807"/>
      <c r="X100" s="807"/>
      <c r="Y100" s="807"/>
      <c r="Z100" s="807"/>
      <c r="AA100" s="807"/>
      <c r="AB100" s="807"/>
      <c r="AC100" s="807"/>
      <c r="AD100" s="807"/>
    </row>
    <row r="101" spans="1:30">
      <c r="A101" s="807"/>
      <c r="B101" s="808"/>
      <c r="C101" s="807"/>
      <c r="D101" s="807"/>
      <c r="E101" s="807"/>
      <c r="F101" s="807"/>
      <c r="G101" s="807"/>
      <c r="H101" s="807"/>
      <c r="I101" s="807"/>
      <c r="J101" s="807"/>
      <c r="K101" s="807"/>
      <c r="L101" s="807"/>
      <c r="M101" s="807"/>
      <c r="N101" s="807"/>
      <c r="O101" s="807"/>
      <c r="P101" s="807"/>
      <c r="Q101" s="807"/>
      <c r="R101" s="807"/>
      <c r="S101" s="807"/>
      <c r="T101" s="807"/>
      <c r="U101" s="807"/>
      <c r="V101" s="807"/>
      <c r="W101" s="807"/>
      <c r="X101" s="807"/>
      <c r="Y101" s="807"/>
      <c r="Z101" s="807"/>
      <c r="AA101" s="807"/>
      <c r="AB101" s="807"/>
      <c r="AC101" s="807"/>
      <c r="AD101" s="807"/>
    </row>
    <row r="102" spans="1:30">
      <c r="A102" s="807"/>
      <c r="B102" s="808"/>
      <c r="C102" s="807"/>
      <c r="D102" s="807"/>
      <c r="E102" s="807"/>
      <c r="F102" s="807"/>
      <c r="G102" s="807"/>
      <c r="H102" s="807"/>
      <c r="I102" s="807"/>
      <c r="J102" s="807"/>
      <c r="K102" s="807"/>
      <c r="L102" s="807"/>
      <c r="M102" s="807"/>
      <c r="N102" s="807"/>
      <c r="O102" s="807"/>
      <c r="P102" s="807"/>
      <c r="Q102" s="807"/>
      <c r="R102" s="807"/>
      <c r="S102" s="807"/>
      <c r="T102" s="807"/>
      <c r="U102" s="807"/>
      <c r="V102" s="807"/>
      <c r="W102" s="807"/>
      <c r="X102" s="807"/>
      <c r="Y102" s="807"/>
      <c r="Z102" s="807"/>
      <c r="AA102" s="807"/>
      <c r="AB102" s="807"/>
      <c r="AC102" s="807"/>
      <c r="AD102" s="807"/>
    </row>
    <row r="103" spans="1:30">
      <c r="A103" s="807"/>
      <c r="B103" s="808"/>
      <c r="C103" s="807"/>
      <c r="D103" s="807"/>
      <c r="E103" s="807"/>
      <c r="F103" s="807"/>
      <c r="G103" s="807"/>
      <c r="H103" s="807"/>
      <c r="I103" s="807"/>
      <c r="J103" s="807"/>
      <c r="K103" s="807"/>
      <c r="L103" s="807"/>
      <c r="M103" s="807"/>
      <c r="N103" s="807"/>
      <c r="O103" s="807"/>
      <c r="P103" s="807"/>
      <c r="Q103" s="807"/>
      <c r="R103" s="807"/>
      <c r="S103" s="807"/>
      <c r="T103" s="807"/>
      <c r="U103" s="807"/>
      <c r="V103" s="807"/>
      <c r="W103" s="807"/>
      <c r="X103" s="807"/>
      <c r="Y103" s="807"/>
      <c r="Z103" s="807"/>
      <c r="AA103" s="807"/>
      <c r="AB103" s="807"/>
      <c r="AC103" s="807"/>
      <c r="AD103" s="807"/>
    </row>
    <row r="104" spans="1:30">
      <c r="A104" s="807"/>
      <c r="B104" s="808"/>
      <c r="C104" s="807"/>
      <c r="D104" s="807"/>
      <c r="E104" s="807"/>
      <c r="F104" s="807"/>
      <c r="G104" s="807"/>
      <c r="H104" s="807"/>
      <c r="I104" s="807"/>
      <c r="J104" s="807"/>
      <c r="K104" s="807"/>
      <c r="L104" s="807"/>
      <c r="M104" s="807"/>
      <c r="N104" s="807"/>
      <c r="O104" s="807"/>
      <c r="P104" s="807"/>
      <c r="Q104" s="807"/>
      <c r="R104" s="807"/>
      <c r="S104" s="807"/>
      <c r="T104" s="807"/>
      <c r="U104" s="807"/>
      <c r="V104" s="807"/>
      <c r="W104" s="807"/>
      <c r="X104" s="807"/>
      <c r="Y104" s="807"/>
      <c r="Z104" s="807"/>
      <c r="AA104" s="807"/>
      <c r="AB104" s="807"/>
      <c r="AC104" s="807"/>
      <c r="AD104" s="807"/>
    </row>
    <row r="105" spans="1:30">
      <c r="A105" s="807"/>
      <c r="B105" s="808"/>
      <c r="C105" s="807"/>
      <c r="D105" s="807"/>
      <c r="E105" s="807"/>
      <c r="F105" s="807"/>
      <c r="G105" s="807"/>
      <c r="H105" s="807"/>
      <c r="I105" s="807"/>
      <c r="J105" s="807"/>
      <c r="K105" s="807"/>
      <c r="L105" s="807"/>
      <c r="M105" s="807"/>
      <c r="N105" s="807"/>
      <c r="O105" s="807"/>
      <c r="P105" s="807"/>
      <c r="Q105" s="807"/>
      <c r="R105" s="807"/>
      <c r="S105" s="807"/>
      <c r="T105" s="807"/>
      <c r="U105" s="807"/>
      <c r="V105" s="807"/>
      <c r="W105" s="807"/>
      <c r="X105" s="807"/>
      <c r="Y105" s="807"/>
      <c r="Z105" s="807"/>
      <c r="AA105" s="807"/>
      <c r="AB105" s="807"/>
      <c r="AC105" s="807"/>
      <c r="AD105" s="807"/>
    </row>
    <row r="106" spans="1:30">
      <c r="A106" s="807"/>
      <c r="B106" s="808"/>
      <c r="C106" s="807"/>
      <c r="D106" s="807"/>
      <c r="E106" s="807"/>
      <c r="F106" s="807"/>
      <c r="G106" s="807"/>
      <c r="H106" s="807"/>
      <c r="I106" s="807"/>
      <c r="J106" s="807"/>
      <c r="K106" s="807"/>
      <c r="L106" s="807"/>
      <c r="M106" s="807"/>
      <c r="N106" s="807"/>
      <c r="O106" s="807"/>
      <c r="P106" s="807"/>
      <c r="Q106" s="807"/>
      <c r="R106" s="807"/>
      <c r="S106" s="807"/>
      <c r="T106" s="807"/>
      <c r="U106" s="807"/>
      <c r="V106" s="807"/>
      <c r="W106" s="807"/>
      <c r="X106" s="807"/>
      <c r="Y106" s="807"/>
      <c r="Z106" s="807"/>
      <c r="AA106" s="807"/>
      <c r="AB106" s="807"/>
      <c r="AC106" s="807"/>
      <c r="AD106" s="807"/>
    </row>
    <row r="107" spans="1:30">
      <c r="A107" s="807"/>
      <c r="B107" s="808"/>
      <c r="C107" s="807"/>
      <c r="D107" s="807"/>
      <c r="E107" s="807"/>
      <c r="F107" s="807"/>
      <c r="G107" s="807"/>
      <c r="H107" s="807"/>
      <c r="I107" s="807"/>
      <c r="J107" s="807"/>
      <c r="K107" s="807"/>
      <c r="L107" s="807"/>
      <c r="M107" s="807"/>
      <c r="N107" s="807"/>
      <c r="O107" s="807"/>
      <c r="P107" s="807"/>
      <c r="Q107" s="807"/>
      <c r="R107" s="807"/>
      <c r="S107" s="807"/>
      <c r="T107" s="807"/>
      <c r="U107" s="807"/>
      <c r="V107" s="807"/>
      <c r="W107" s="807"/>
      <c r="X107" s="807"/>
      <c r="Y107" s="807"/>
      <c r="Z107" s="807"/>
      <c r="AA107" s="807"/>
      <c r="AB107" s="807"/>
      <c r="AC107" s="807"/>
      <c r="AD107" s="807"/>
    </row>
    <row r="108" spans="1:30">
      <c r="A108" s="807"/>
      <c r="B108" s="808"/>
      <c r="C108" s="807"/>
      <c r="D108" s="807"/>
      <c r="E108" s="807"/>
      <c r="F108" s="807"/>
      <c r="G108" s="807"/>
      <c r="H108" s="807"/>
      <c r="I108" s="807"/>
      <c r="J108" s="807"/>
      <c r="K108" s="807"/>
      <c r="L108" s="807"/>
      <c r="M108" s="807"/>
      <c r="N108" s="807"/>
      <c r="O108" s="807"/>
      <c r="P108" s="807"/>
      <c r="Q108" s="807"/>
      <c r="R108" s="807"/>
      <c r="S108" s="807"/>
      <c r="T108" s="807"/>
      <c r="U108" s="807"/>
      <c r="V108" s="807"/>
      <c r="W108" s="807"/>
      <c r="X108" s="807"/>
      <c r="Y108" s="807"/>
      <c r="Z108" s="807"/>
      <c r="AA108" s="807"/>
      <c r="AB108" s="807"/>
      <c r="AC108" s="807"/>
      <c r="AD108" s="807"/>
    </row>
    <row r="109" spans="1:30">
      <c r="A109" s="807"/>
      <c r="B109" s="808"/>
      <c r="C109" s="807"/>
      <c r="D109" s="807"/>
      <c r="E109" s="807"/>
      <c r="F109" s="807"/>
      <c r="G109" s="807"/>
      <c r="H109" s="807"/>
      <c r="I109" s="807"/>
      <c r="J109" s="807"/>
      <c r="K109" s="807"/>
      <c r="L109" s="807"/>
      <c r="M109" s="807"/>
      <c r="N109" s="807"/>
      <c r="O109" s="807"/>
      <c r="P109" s="807"/>
      <c r="Q109" s="807"/>
      <c r="R109" s="807"/>
      <c r="S109" s="807"/>
      <c r="T109" s="807"/>
      <c r="U109" s="807"/>
      <c r="V109" s="807"/>
      <c r="W109" s="807"/>
      <c r="X109" s="807"/>
      <c r="Y109" s="807"/>
      <c r="Z109" s="807"/>
      <c r="AA109" s="807"/>
      <c r="AB109" s="807"/>
      <c r="AC109" s="807"/>
      <c r="AD109" s="807"/>
    </row>
    <row r="110" spans="1:30">
      <c r="A110" s="807"/>
      <c r="B110" s="808"/>
      <c r="C110" s="807"/>
      <c r="D110" s="807"/>
      <c r="E110" s="807"/>
      <c r="F110" s="807"/>
      <c r="G110" s="807"/>
      <c r="H110" s="807"/>
      <c r="I110" s="807"/>
      <c r="J110" s="807"/>
      <c r="K110" s="807"/>
      <c r="L110" s="807"/>
      <c r="M110" s="807"/>
      <c r="N110" s="807"/>
      <c r="O110" s="807"/>
      <c r="P110" s="807"/>
      <c r="Q110" s="807"/>
      <c r="R110" s="807"/>
      <c r="S110" s="807"/>
      <c r="T110" s="807"/>
      <c r="U110" s="807"/>
      <c r="V110" s="807"/>
      <c r="W110" s="807"/>
      <c r="X110" s="807"/>
      <c r="Y110" s="807"/>
      <c r="Z110" s="807"/>
      <c r="AA110" s="807"/>
      <c r="AB110" s="807"/>
      <c r="AC110" s="807"/>
      <c r="AD110" s="807"/>
    </row>
    <row r="111" spans="1:30">
      <c r="A111" s="807"/>
      <c r="B111" s="808"/>
      <c r="C111" s="807"/>
      <c r="D111" s="807"/>
      <c r="E111" s="807"/>
      <c r="F111" s="807"/>
      <c r="G111" s="807"/>
      <c r="H111" s="807"/>
      <c r="I111" s="807"/>
      <c r="J111" s="807"/>
      <c r="K111" s="807"/>
      <c r="L111" s="807"/>
      <c r="M111" s="807"/>
      <c r="N111" s="807"/>
      <c r="O111" s="807"/>
      <c r="P111" s="807"/>
      <c r="Q111" s="807"/>
      <c r="R111" s="807"/>
      <c r="S111" s="807"/>
      <c r="T111" s="807"/>
      <c r="U111" s="807"/>
      <c r="V111" s="807"/>
      <c r="W111" s="807"/>
      <c r="X111" s="807"/>
      <c r="Y111" s="807"/>
      <c r="Z111" s="807"/>
      <c r="AA111" s="807"/>
      <c r="AB111" s="807"/>
      <c r="AC111" s="807"/>
      <c r="AD111" s="807"/>
    </row>
    <row r="112" spans="1:30">
      <c r="A112" s="807"/>
      <c r="B112" s="808"/>
      <c r="C112" s="807"/>
      <c r="D112" s="807"/>
      <c r="E112" s="807"/>
      <c r="F112" s="807"/>
      <c r="G112" s="807"/>
      <c r="H112" s="807"/>
      <c r="I112" s="807"/>
      <c r="J112" s="807"/>
      <c r="K112" s="807"/>
      <c r="L112" s="807"/>
      <c r="M112" s="807"/>
      <c r="N112" s="807"/>
      <c r="O112" s="807"/>
      <c r="P112" s="807"/>
      <c r="Q112" s="807"/>
      <c r="R112" s="807"/>
      <c r="S112" s="807"/>
      <c r="T112" s="807"/>
      <c r="U112" s="807"/>
      <c r="V112" s="807"/>
      <c r="W112" s="807"/>
      <c r="X112" s="807"/>
      <c r="Y112" s="807"/>
      <c r="Z112" s="807"/>
      <c r="AA112" s="807"/>
      <c r="AB112" s="807"/>
      <c r="AC112" s="807"/>
      <c r="AD112" s="807"/>
    </row>
    <row r="113" spans="1:30">
      <c r="A113" s="807"/>
      <c r="B113" s="808"/>
      <c r="C113" s="807"/>
      <c r="D113" s="807"/>
      <c r="E113" s="807"/>
      <c r="F113" s="807"/>
      <c r="G113" s="807"/>
      <c r="H113" s="807"/>
      <c r="I113" s="807"/>
      <c r="J113" s="807"/>
      <c r="K113" s="807"/>
      <c r="L113" s="807"/>
      <c r="M113" s="807"/>
      <c r="N113" s="807"/>
      <c r="O113" s="807"/>
      <c r="P113" s="807"/>
      <c r="Q113" s="807"/>
      <c r="R113" s="807"/>
      <c r="S113" s="807"/>
      <c r="T113" s="807"/>
      <c r="U113" s="807"/>
      <c r="V113" s="807"/>
      <c r="W113" s="807"/>
      <c r="X113" s="807"/>
      <c r="Y113" s="807"/>
      <c r="Z113" s="807"/>
      <c r="AA113" s="807"/>
      <c r="AB113" s="807"/>
      <c r="AC113" s="807"/>
      <c r="AD113" s="807"/>
    </row>
    <row r="114" spans="1:30">
      <c r="A114" s="807"/>
      <c r="B114" s="808"/>
      <c r="C114" s="807"/>
      <c r="D114" s="807"/>
      <c r="E114" s="807"/>
      <c r="F114" s="807"/>
      <c r="G114" s="807"/>
      <c r="H114" s="807"/>
      <c r="I114" s="807"/>
      <c r="J114" s="807"/>
      <c r="K114" s="807"/>
      <c r="L114" s="807"/>
      <c r="M114" s="807"/>
      <c r="N114" s="807"/>
      <c r="O114" s="807"/>
      <c r="P114" s="807"/>
      <c r="Q114" s="807"/>
      <c r="R114" s="807"/>
      <c r="S114" s="807"/>
      <c r="T114" s="807"/>
      <c r="U114" s="807"/>
      <c r="V114" s="807"/>
      <c r="W114" s="807"/>
      <c r="X114" s="807"/>
      <c r="Y114" s="807"/>
      <c r="Z114" s="807"/>
      <c r="AA114" s="807"/>
      <c r="AB114" s="807"/>
      <c r="AC114" s="807"/>
      <c r="AD114" s="807"/>
    </row>
    <row r="115" spans="1:30">
      <c r="A115" s="807"/>
      <c r="B115" s="808"/>
      <c r="C115" s="807"/>
      <c r="D115" s="807"/>
      <c r="E115" s="807"/>
      <c r="F115" s="807"/>
      <c r="G115" s="807"/>
      <c r="H115" s="807"/>
      <c r="I115" s="807"/>
      <c r="J115" s="807"/>
      <c r="K115" s="807"/>
      <c r="L115" s="807"/>
      <c r="M115" s="807"/>
      <c r="N115" s="807"/>
      <c r="O115" s="807"/>
      <c r="P115" s="807"/>
      <c r="Q115" s="807"/>
      <c r="R115" s="807"/>
      <c r="S115" s="807"/>
      <c r="T115" s="807"/>
      <c r="U115" s="807"/>
      <c r="V115" s="807"/>
      <c r="W115" s="807"/>
      <c r="X115" s="807"/>
      <c r="Y115" s="807"/>
      <c r="Z115" s="807"/>
      <c r="AA115" s="807"/>
      <c r="AB115" s="807"/>
      <c r="AC115" s="807"/>
      <c r="AD115" s="807"/>
    </row>
    <row r="116" spans="1:30">
      <c r="A116" s="807"/>
      <c r="B116" s="808"/>
      <c r="C116" s="807"/>
      <c r="D116" s="807"/>
      <c r="E116" s="807"/>
      <c r="F116" s="807"/>
      <c r="G116" s="807"/>
      <c r="H116" s="807"/>
      <c r="I116" s="807"/>
      <c r="J116" s="807"/>
      <c r="K116" s="807"/>
      <c r="L116" s="807"/>
      <c r="M116" s="807"/>
      <c r="N116" s="807"/>
      <c r="O116" s="807"/>
      <c r="P116" s="807"/>
      <c r="Q116" s="807"/>
      <c r="R116" s="807"/>
      <c r="S116" s="807"/>
      <c r="T116" s="807"/>
      <c r="U116" s="807"/>
      <c r="V116" s="807"/>
      <c r="W116" s="807"/>
      <c r="X116" s="807"/>
      <c r="Y116" s="807"/>
      <c r="Z116" s="807"/>
      <c r="AA116" s="807"/>
      <c r="AB116" s="807"/>
      <c r="AC116" s="807"/>
      <c r="AD116" s="807"/>
    </row>
    <row r="117" spans="1:30">
      <c r="A117" s="807"/>
      <c r="B117" s="808"/>
      <c r="C117" s="807"/>
      <c r="D117" s="807"/>
      <c r="E117" s="807"/>
      <c r="F117" s="807"/>
      <c r="G117" s="807"/>
      <c r="H117" s="807"/>
      <c r="I117" s="807"/>
      <c r="J117" s="807"/>
      <c r="K117" s="807"/>
      <c r="L117" s="807"/>
      <c r="M117" s="807"/>
      <c r="N117" s="807"/>
      <c r="O117" s="807"/>
      <c r="P117" s="807"/>
      <c r="Q117" s="807"/>
      <c r="R117" s="807"/>
      <c r="S117" s="807"/>
      <c r="T117" s="807"/>
      <c r="U117" s="807"/>
      <c r="V117" s="807"/>
      <c r="W117" s="807"/>
      <c r="X117" s="807"/>
      <c r="Y117" s="807"/>
      <c r="Z117" s="807"/>
      <c r="AA117" s="807"/>
      <c r="AB117" s="807"/>
      <c r="AC117" s="807"/>
      <c r="AD117" s="807"/>
    </row>
    <row r="118" spans="1:30">
      <c r="A118" s="807"/>
      <c r="B118" s="808"/>
      <c r="C118" s="807"/>
      <c r="D118" s="807"/>
      <c r="E118" s="807"/>
      <c r="F118" s="807"/>
      <c r="G118" s="807"/>
      <c r="H118" s="807"/>
      <c r="I118" s="807"/>
      <c r="J118" s="807"/>
      <c r="K118" s="807"/>
      <c r="L118" s="807"/>
      <c r="M118" s="807"/>
      <c r="N118" s="807"/>
      <c r="O118" s="807"/>
      <c r="P118" s="807"/>
      <c r="Q118" s="807"/>
      <c r="R118" s="807"/>
      <c r="S118" s="807"/>
      <c r="T118" s="807"/>
      <c r="U118" s="807"/>
      <c r="V118" s="807"/>
      <c r="W118" s="807"/>
      <c r="X118" s="807"/>
      <c r="Y118" s="807"/>
      <c r="Z118" s="807"/>
      <c r="AA118" s="807"/>
      <c r="AB118" s="807"/>
      <c r="AC118" s="807"/>
      <c r="AD118" s="807"/>
    </row>
    <row r="119" spans="1:30">
      <c r="A119" s="807"/>
      <c r="B119" s="808"/>
      <c r="C119" s="807"/>
      <c r="D119" s="807"/>
      <c r="E119" s="807"/>
      <c r="F119" s="807"/>
      <c r="G119" s="807"/>
      <c r="H119" s="807"/>
      <c r="I119" s="807"/>
      <c r="J119" s="807"/>
      <c r="K119" s="807"/>
      <c r="L119" s="807"/>
      <c r="M119" s="807"/>
      <c r="N119" s="807"/>
      <c r="O119" s="807"/>
      <c r="P119" s="807"/>
      <c r="Q119" s="807"/>
      <c r="R119" s="807"/>
      <c r="S119" s="807"/>
      <c r="T119" s="807"/>
      <c r="U119" s="807"/>
      <c r="V119" s="807"/>
      <c r="W119" s="807"/>
      <c r="X119" s="807"/>
      <c r="Y119" s="807"/>
      <c r="Z119" s="807"/>
      <c r="AA119" s="807"/>
      <c r="AB119" s="807"/>
      <c r="AC119" s="807"/>
      <c r="AD119" s="807"/>
    </row>
    <row r="120" spans="1:30">
      <c r="A120" s="807"/>
      <c r="B120" s="808"/>
      <c r="C120" s="807"/>
      <c r="D120" s="807"/>
      <c r="E120" s="807"/>
      <c r="F120" s="807"/>
      <c r="G120" s="807"/>
      <c r="H120" s="807"/>
      <c r="I120" s="807"/>
      <c r="J120" s="807"/>
      <c r="K120" s="807"/>
      <c r="L120" s="807"/>
      <c r="M120" s="807"/>
      <c r="N120" s="807"/>
      <c r="O120" s="807"/>
      <c r="P120" s="807"/>
      <c r="Q120" s="807"/>
      <c r="R120" s="807"/>
      <c r="S120" s="807"/>
      <c r="T120" s="807"/>
      <c r="U120" s="807"/>
      <c r="V120" s="807"/>
      <c r="W120" s="807"/>
      <c r="X120" s="807"/>
      <c r="Y120" s="807"/>
      <c r="Z120" s="807"/>
      <c r="AA120" s="807"/>
      <c r="AB120" s="807"/>
      <c r="AC120" s="807"/>
      <c r="AD120" s="807"/>
    </row>
    <row r="121" spans="1:30">
      <c r="A121" s="807"/>
      <c r="B121" s="808"/>
      <c r="C121" s="807"/>
      <c r="D121" s="807"/>
      <c r="E121" s="807"/>
      <c r="F121" s="807"/>
      <c r="G121" s="807"/>
      <c r="H121" s="807"/>
      <c r="I121" s="807"/>
      <c r="J121" s="807"/>
      <c r="K121" s="807"/>
      <c r="L121" s="807"/>
      <c r="M121" s="807"/>
      <c r="N121" s="807"/>
      <c r="O121" s="807"/>
      <c r="P121" s="807"/>
      <c r="Q121" s="807"/>
      <c r="R121" s="807"/>
      <c r="S121" s="807"/>
      <c r="T121" s="807"/>
      <c r="U121" s="807"/>
      <c r="V121" s="807"/>
      <c r="W121" s="807"/>
      <c r="X121" s="807"/>
      <c r="Y121" s="807"/>
      <c r="Z121" s="807"/>
      <c r="AA121" s="807"/>
      <c r="AB121" s="807"/>
      <c r="AC121" s="807"/>
      <c r="AD121" s="807"/>
    </row>
    <row r="122" spans="1:30">
      <c r="A122" s="807"/>
      <c r="B122" s="808"/>
      <c r="C122" s="807"/>
      <c r="D122" s="807"/>
      <c r="E122" s="807"/>
      <c r="F122" s="807"/>
      <c r="G122" s="807"/>
      <c r="H122" s="807"/>
      <c r="I122" s="807"/>
      <c r="J122" s="807"/>
      <c r="K122" s="807"/>
      <c r="L122" s="807"/>
      <c r="M122" s="807"/>
      <c r="N122" s="807"/>
      <c r="O122" s="807"/>
      <c r="P122" s="807"/>
      <c r="Q122" s="807"/>
      <c r="R122" s="807"/>
      <c r="S122" s="807"/>
      <c r="T122" s="807"/>
      <c r="U122" s="807"/>
      <c r="V122" s="807"/>
      <c r="W122" s="807"/>
      <c r="X122" s="807"/>
      <c r="Y122" s="807"/>
      <c r="Z122" s="807"/>
      <c r="AA122" s="807"/>
      <c r="AB122" s="807"/>
      <c r="AC122" s="807"/>
      <c r="AD122" s="807"/>
    </row>
    <row r="123" spans="1:30">
      <c r="A123" s="807"/>
      <c r="B123" s="808"/>
      <c r="C123" s="807"/>
      <c r="D123" s="807"/>
      <c r="E123" s="807"/>
      <c r="F123" s="807"/>
      <c r="G123" s="807"/>
      <c r="H123" s="807"/>
      <c r="I123" s="807"/>
      <c r="J123" s="807"/>
      <c r="K123" s="807"/>
      <c r="L123" s="807"/>
      <c r="M123" s="807"/>
      <c r="N123" s="807"/>
      <c r="O123" s="807"/>
      <c r="P123" s="807"/>
      <c r="Q123" s="807"/>
      <c r="R123" s="807"/>
      <c r="S123" s="807"/>
      <c r="T123" s="807"/>
      <c r="U123" s="807"/>
      <c r="V123" s="807"/>
      <c r="W123" s="807"/>
      <c r="X123" s="807"/>
      <c r="Y123" s="807"/>
      <c r="Z123" s="807"/>
      <c r="AA123" s="807"/>
      <c r="AB123" s="807"/>
      <c r="AC123" s="807"/>
      <c r="AD123" s="807"/>
    </row>
    <row r="124" spans="1:30">
      <c r="A124" s="807"/>
      <c r="B124" s="808"/>
      <c r="C124" s="807"/>
      <c r="D124" s="807"/>
      <c r="E124" s="807"/>
      <c r="F124" s="807"/>
      <c r="G124" s="807"/>
      <c r="H124" s="807"/>
      <c r="I124" s="807"/>
      <c r="J124" s="807"/>
      <c r="K124" s="807"/>
      <c r="L124" s="807"/>
      <c r="M124" s="807"/>
      <c r="N124" s="807"/>
      <c r="O124" s="807"/>
      <c r="P124" s="807"/>
      <c r="Q124" s="807"/>
      <c r="R124" s="807"/>
      <c r="S124" s="807"/>
      <c r="T124" s="807"/>
      <c r="U124" s="807"/>
      <c r="V124" s="807"/>
      <c r="W124" s="807"/>
      <c r="X124" s="807"/>
      <c r="Y124" s="807"/>
      <c r="Z124" s="807"/>
      <c r="AA124" s="807"/>
      <c r="AB124" s="807"/>
      <c r="AC124" s="807"/>
      <c r="AD124" s="807"/>
    </row>
    <row r="125" spans="1:30">
      <c r="A125" s="807"/>
      <c r="B125" s="808"/>
      <c r="C125" s="807"/>
      <c r="D125" s="807"/>
      <c r="E125" s="807"/>
      <c r="F125" s="807"/>
      <c r="G125" s="807"/>
      <c r="H125" s="807"/>
      <c r="I125" s="807"/>
      <c r="J125" s="807"/>
      <c r="K125" s="807"/>
      <c r="L125" s="807"/>
      <c r="M125" s="807"/>
      <c r="N125" s="807"/>
      <c r="O125" s="807"/>
      <c r="P125" s="807"/>
      <c r="Q125" s="807"/>
      <c r="R125" s="807"/>
      <c r="S125" s="807"/>
      <c r="T125" s="807"/>
      <c r="U125" s="807"/>
      <c r="V125" s="807"/>
      <c r="W125" s="807"/>
      <c r="X125" s="807"/>
      <c r="Y125" s="807"/>
      <c r="Z125" s="807"/>
      <c r="AA125" s="807"/>
      <c r="AB125" s="807"/>
      <c r="AC125" s="807"/>
      <c r="AD125" s="807"/>
    </row>
    <row r="126" spans="1:30">
      <c r="A126" s="807"/>
      <c r="B126" s="808"/>
      <c r="C126" s="807"/>
      <c r="D126" s="807"/>
      <c r="E126" s="807"/>
      <c r="F126" s="807"/>
      <c r="G126" s="807"/>
      <c r="H126" s="807"/>
      <c r="I126" s="807"/>
      <c r="J126" s="807"/>
      <c r="K126" s="807"/>
      <c r="L126" s="807"/>
      <c r="M126" s="807"/>
      <c r="N126" s="807"/>
      <c r="O126" s="807"/>
      <c r="P126" s="807"/>
      <c r="Q126" s="807"/>
      <c r="R126" s="807"/>
      <c r="S126" s="807"/>
      <c r="T126" s="807"/>
      <c r="U126" s="807"/>
      <c r="V126" s="807"/>
      <c r="W126" s="807"/>
      <c r="X126" s="807"/>
      <c r="Y126" s="807"/>
      <c r="Z126" s="807"/>
      <c r="AA126" s="807"/>
      <c r="AB126" s="807"/>
      <c r="AC126" s="807"/>
      <c r="AD126" s="807"/>
    </row>
    <row r="127" spans="1:30">
      <c r="A127" s="807"/>
      <c r="B127" s="808"/>
      <c r="C127" s="807"/>
      <c r="D127" s="807"/>
      <c r="E127" s="807"/>
      <c r="F127" s="807"/>
      <c r="G127" s="807"/>
      <c r="H127" s="807"/>
      <c r="I127" s="807"/>
      <c r="J127" s="807"/>
      <c r="K127" s="807"/>
      <c r="L127" s="807"/>
      <c r="M127" s="807"/>
      <c r="N127" s="807"/>
      <c r="O127" s="807"/>
      <c r="P127" s="807"/>
      <c r="Q127" s="807"/>
      <c r="R127" s="807"/>
      <c r="S127" s="807"/>
      <c r="T127" s="807"/>
      <c r="U127" s="807"/>
      <c r="V127" s="807"/>
      <c r="W127" s="807"/>
      <c r="X127" s="807"/>
      <c r="Y127" s="807"/>
      <c r="Z127" s="807"/>
      <c r="AA127" s="807"/>
      <c r="AB127" s="807"/>
      <c r="AC127" s="807"/>
      <c r="AD127" s="807"/>
    </row>
    <row r="128" spans="1:30">
      <c r="A128" s="807"/>
      <c r="B128" s="808"/>
      <c r="C128" s="807"/>
      <c r="D128" s="807"/>
      <c r="E128" s="807"/>
      <c r="F128" s="807"/>
      <c r="G128" s="807"/>
      <c r="H128" s="807"/>
      <c r="I128" s="807"/>
      <c r="J128" s="807"/>
      <c r="K128" s="807"/>
      <c r="L128" s="807"/>
      <c r="M128" s="807"/>
      <c r="N128" s="807"/>
      <c r="O128" s="807"/>
      <c r="P128" s="807"/>
      <c r="Q128" s="807"/>
      <c r="R128" s="807"/>
      <c r="S128" s="807"/>
      <c r="T128" s="807"/>
      <c r="U128" s="807"/>
      <c r="V128" s="807"/>
      <c r="W128" s="807"/>
      <c r="X128" s="807"/>
      <c r="Y128" s="807"/>
      <c r="Z128" s="807"/>
      <c r="AA128" s="807"/>
      <c r="AB128" s="807"/>
      <c r="AC128" s="807"/>
      <c r="AD128" s="807"/>
    </row>
    <row r="129" spans="1:30">
      <c r="A129" s="807"/>
      <c r="B129" s="808"/>
      <c r="C129" s="807"/>
      <c r="D129" s="807"/>
      <c r="E129" s="807"/>
      <c r="F129" s="807"/>
      <c r="G129" s="807"/>
      <c r="H129" s="807"/>
      <c r="I129" s="807"/>
      <c r="J129" s="807"/>
      <c r="K129" s="807"/>
      <c r="L129" s="807"/>
      <c r="M129" s="807"/>
      <c r="N129" s="807"/>
      <c r="O129" s="807"/>
      <c r="P129" s="807"/>
      <c r="Q129" s="807"/>
      <c r="R129" s="807"/>
      <c r="S129" s="807"/>
      <c r="T129" s="807"/>
      <c r="U129" s="807"/>
      <c r="V129" s="807"/>
      <c r="W129" s="807"/>
      <c r="X129" s="807"/>
      <c r="Y129" s="807"/>
      <c r="Z129" s="807"/>
      <c r="AA129" s="807"/>
      <c r="AB129" s="807"/>
      <c r="AC129" s="807"/>
      <c r="AD129" s="807"/>
    </row>
    <row r="130" spans="1:30">
      <c r="A130" s="807"/>
      <c r="B130" s="808"/>
      <c r="C130" s="807"/>
      <c r="D130" s="807"/>
      <c r="E130" s="807"/>
      <c r="F130" s="807"/>
      <c r="G130" s="807"/>
      <c r="H130" s="807"/>
      <c r="I130" s="807"/>
      <c r="J130" s="807"/>
      <c r="K130" s="807"/>
      <c r="L130" s="807"/>
      <c r="M130" s="807"/>
      <c r="N130" s="807"/>
      <c r="O130" s="807"/>
      <c r="P130" s="807"/>
      <c r="Q130" s="807"/>
      <c r="R130" s="807"/>
      <c r="S130" s="807"/>
      <c r="T130" s="807"/>
      <c r="U130" s="807"/>
      <c r="V130" s="807"/>
      <c r="W130" s="807"/>
      <c r="X130" s="807"/>
      <c r="Y130" s="807"/>
      <c r="Z130" s="807"/>
      <c r="AA130" s="807"/>
      <c r="AB130" s="807"/>
      <c r="AC130" s="807"/>
      <c r="AD130" s="807"/>
    </row>
    <row r="131" spans="1:30">
      <c r="A131" s="807"/>
      <c r="B131" s="808"/>
      <c r="C131" s="807"/>
      <c r="D131" s="807"/>
      <c r="E131" s="807"/>
      <c r="F131" s="807"/>
      <c r="G131" s="807"/>
      <c r="H131" s="807"/>
      <c r="I131" s="807"/>
      <c r="J131" s="807"/>
      <c r="K131" s="807"/>
      <c r="L131" s="807"/>
      <c r="M131" s="807"/>
      <c r="N131" s="807"/>
      <c r="O131" s="807"/>
      <c r="P131" s="807"/>
      <c r="Q131" s="807"/>
      <c r="R131" s="807"/>
      <c r="S131" s="807"/>
      <c r="T131" s="807"/>
      <c r="U131" s="807"/>
      <c r="V131" s="807"/>
      <c r="W131" s="807"/>
      <c r="X131" s="807"/>
      <c r="Y131" s="807"/>
      <c r="Z131" s="807"/>
      <c r="AA131" s="807"/>
      <c r="AB131" s="807"/>
      <c r="AC131" s="807"/>
      <c r="AD131" s="807"/>
    </row>
    <row r="132" spans="1:30">
      <c r="A132" s="807"/>
      <c r="B132" s="808"/>
      <c r="C132" s="807"/>
      <c r="D132" s="807"/>
      <c r="E132" s="807"/>
      <c r="F132" s="807"/>
      <c r="G132" s="807"/>
      <c r="H132" s="807"/>
      <c r="I132" s="807"/>
      <c r="J132" s="807"/>
      <c r="K132" s="807"/>
      <c r="L132" s="807"/>
      <c r="M132" s="807"/>
      <c r="N132" s="807"/>
      <c r="O132" s="807"/>
      <c r="P132" s="807"/>
      <c r="Q132" s="807"/>
      <c r="R132" s="807"/>
      <c r="S132" s="807"/>
      <c r="T132" s="807"/>
      <c r="U132" s="807"/>
      <c r="V132" s="807"/>
      <c r="W132" s="807"/>
      <c r="X132" s="807"/>
      <c r="Y132" s="807"/>
      <c r="Z132" s="807"/>
      <c r="AA132" s="807"/>
      <c r="AB132" s="807"/>
      <c r="AC132" s="807"/>
      <c r="AD132" s="807"/>
    </row>
    <row r="133" spans="1:30">
      <c r="A133" s="807"/>
      <c r="B133" s="808"/>
      <c r="C133" s="807"/>
      <c r="D133" s="807"/>
      <c r="E133" s="807"/>
      <c r="F133" s="807"/>
      <c r="G133" s="807"/>
      <c r="H133" s="807"/>
      <c r="I133" s="807"/>
      <c r="J133" s="807"/>
      <c r="K133" s="807"/>
      <c r="L133" s="807"/>
      <c r="M133" s="807"/>
      <c r="N133" s="807"/>
      <c r="O133" s="807"/>
      <c r="P133" s="807"/>
      <c r="Q133" s="807"/>
      <c r="R133" s="807"/>
      <c r="S133" s="807"/>
      <c r="T133" s="807"/>
      <c r="U133" s="807"/>
      <c r="V133" s="807"/>
      <c r="W133" s="807"/>
      <c r="X133" s="807"/>
      <c r="Y133" s="807"/>
      <c r="Z133" s="807"/>
      <c r="AA133" s="807"/>
      <c r="AB133" s="807"/>
      <c r="AC133" s="807"/>
      <c r="AD133" s="807"/>
    </row>
    <row r="134" spans="1:30">
      <c r="A134" s="807"/>
      <c r="B134" s="808"/>
      <c r="C134" s="807"/>
      <c r="D134" s="807"/>
      <c r="E134" s="807"/>
      <c r="F134" s="807"/>
      <c r="G134" s="807"/>
      <c r="H134" s="807"/>
      <c r="I134" s="807"/>
      <c r="J134" s="807"/>
      <c r="K134" s="807"/>
      <c r="L134" s="807"/>
      <c r="M134" s="807"/>
      <c r="N134" s="807"/>
      <c r="O134" s="807"/>
      <c r="P134" s="807"/>
      <c r="Q134" s="807"/>
      <c r="R134" s="807"/>
      <c r="S134" s="807"/>
      <c r="T134" s="807"/>
      <c r="U134" s="807"/>
      <c r="V134" s="807"/>
      <c r="W134" s="807"/>
      <c r="X134" s="807"/>
      <c r="Y134" s="807"/>
      <c r="Z134" s="807"/>
      <c r="AA134" s="807"/>
      <c r="AB134" s="807"/>
      <c r="AC134" s="807"/>
      <c r="AD134" s="807"/>
    </row>
    <row r="135" spans="1:30">
      <c r="A135" s="807"/>
      <c r="B135" s="808"/>
      <c r="C135" s="807"/>
      <c r="D135" s="807"/>
      <c r="E135" s="807"/>
      <c r="F135" s="807"/>
      <c r="G135" s="807"/>
      <c r="H135" s="807"/>
      <c r="I135" s="807"/>
      <c r="J135" s="807"/>
      <c r="K135" s="807"/>
      <c r="L135" s="807"/>
      <c r="M135" s="807"/>
      <c r="N135" s="807"/>
      <c r="O135" s="807"/>
      <c r="P135" s="807"/>
      <c r="Q135" s="807"/>
      <c r="R135" s="807"/>
      <c r="S135" s="807"/>
      <c r="T135" s="807"/>
      <c r="U135" s="807"/>
      <c r="V135" s="807"/>
      <c r="W135" s="807"/>
      <c r="X135" s="807"/>
      <c r="Y135" s="807"/>
      <c r="Z135" s="807"/>
      <c r="AA135" s="807"/>
      <c r="AB135" s="807"/>
      <c r="AC135" s="807"/>
      <c r="AD135" s="807"/>
    </row>
    <row r="136" spans="1:30">
      <c r="A136" s="807"/>
      <c r="B136" s="808"/>
      <c r="C136" s="807"/>
      <c r="D136" s="807"/>
      <c r="E136" s="807"/>
      <c r="F136" s="807"/>
      <c r="G136" s="807"/>
      <c r="H136" s="807"/>
      <c r="I136" s="807"/>
      <c r="J136" s="807"/>
      <c r="K136" s="807"/>
      <c r="L136" s="807"/>
      <c r="M136" s="807"/>
      <c r="N136" s="807"/>
      <c r="O136" s="807"/>
      <c r="P136" s="807"/>
      <c r="Q136" s="807"/>
      <c r="R136" s="807"/>
      <c r="S136" s="807"/>
      <c r="T136" s="807"/>
      <c r="U136" s="807"/>
      <c r="V136" s="807"/>
      <c r="W136" s="807"/>
      <c r="X136" s="807"/>
      <c r="Y136" s="807"/>
      <c r="Z136" s="807"/>
      <c r="AA136" s="807"/>
      <c r="AB136" s="807"/>
      <c r="AC136" s="807"/>
      <c r="AD136" s="807"/>
    </row>
    <row r="137" spans="1:30">
      <c r="A137" s="807"/>
      <c r="B137" s="808"/>
      <c r="C137" s="807"/>
      <c r="D137" s="807"/>
      <c r="E137" s="807"/>
      <c r="F137" s="807"/>
      <c r="G137" s="807"/>
      <c r="H137" s="807"/>
      <c r="I137" s="807"/>
      <c r="J137" s="807"/>
      <c r="K137" s="807"/>
      <c r="L137" s="807"/>
      <c r="M137" s="807"/>
      <c r="N137" s="807"/>
      <c r="O137" s="807"/>
      <c r="P137" s="807"/>
      <c r="Q137" s="807"/>
      <c r="R137" s="807"/>
      <c r="S137" s="807"/>
      <c r="T137" s="807"/>
      <c r="U137" s="807"/>
      <c r="V137" s="807"/>
      <c r="W137" s="807"/>
      <c r="X137" s="807"/>
      <c r="Y137" s="807"/>
      <c r="Z137" s="807"/>
      <c r="AA137" s="807"/>
      <c r="AB137" s="807"/>
      <c r="AC137" s="807"/>
      <c r="AD137" s="807"/>
    </row>
    <row r="138" spans="1:30">
      <c r="A138" s="807"/>
      <c r="B138" s="808"/>
      <c r="C138" s="807"/>
      <c r="D138" s="807"/>
      <c r="E138" s="807"/>
      <c r="F138" s="807"/>
      <c r="G138" s="807"/>
      <c r="H138" s="807"/>
      <c r="I138" s="807"/>
      <c r="J138" s="807"/>
      <c r="K138" s="807"/>
      <c r="L138" s="807"/>
      <c r="M138" s="807"/>
      <c r="N138" s="807"/>
      <c r="O138" s="807"/>
      <c r="P138" s="807"/>
      <c r="Q138" s="807"/>
      <c r="R138" s="807"/>
      <c r="S138" s="807"/>
      <c r="T138" s="807"/>
      <c r="U138" s="807"/>
      <c r="V138" s="807"/>
      <c r="W138" s="807"/>
      <c r="X138" s="807"/>
      <c r="Y138" s="807"/>
      <c r="Z138" s="807"/>
      <c r="AA138" s="807"/>
      <c r="AB138" s="807"/>
      <c r="AC138" s="807"/>
      <c r="AD138" s="807"/>
    </row>
    <row r="139" spans="1:30">
      <c r="A139" s="807"/>
      <c r="B139" s="808"/>
      <c r="C139" s="807"/>
      <c r="D139" s="807"/>
      <c r="E139" s="807"/>
      <c r="F139" s="807"/>
      <c r="G139" s="807"/>
      <c r="H139" s="807"/>
      <c r="I139" s="807"/>
      <c r="J139" s="807"/>
      <c r="K139" s="807"/>
      <c r="L139" s="807"/>
      <c r="M139" s="807"/>
      <c r="N139" s="807"/>
      <c r="O139" s="807"/>
      <c r="P139" s="807"/>
      <c r="Q139" s="807"/>
      <c r="R139" s="807"/>
      <c r="S139" s="807"/>
      <c r="T139" s="807"/>
      <c r="U139" s="807"/>
      <c r="V139" s="807"/>
      <c r="W139" s="807"/>
      <c r="X139" s="807"/>
      <c r="Y139" s="807"/>
      <c r="Z139" s="807"/>
      <c r="AA139" s="807"/>
      <c r="AB139" s="807"/>
      <c r="AC139" s="807"/>
      <c r="AD139" s="807"/>
    </row>
    <row r="140" spans="1:30">
      <c r="A140" s="807"/>
      <c r="B140" s="808"/>
      <c r="C140" s="807"/>
      <c r="D140" s="807"/>
      <c r="E140" s="807"/>
      <c r="F140" s="807"/>
      <c r="G140" s="807"/>
      <c r="H140" s="807"/>
      <c r="I140" s="807"/>
      <c r="J140" s="807"/>
      <c r="K140" s="807"/>
      <c r="L140" s="807"/>
      <c r="M140" s="807"/>
      <c r="N140" s="807"/>
      <c r="O140" s="807"/>
      <c r="P140" s="807"/>
      <c r="Q140" s="807"/>
      <c r="R140" s="807"/>
      <c r="S140" s="807"/>
      <c r="T140" s="807"/>
      <c r="U140" s="807"/>
      <c r="V140" s="807"/>
      <c r="W140" s="807"/>
      <c r="X140" s="807"/>
      <c r="Y140" s="807"/>
      <c r="Z140" s="807"/>
      <c r="AA140" s="807"/>
      <c r="AB140" s="807"/>
      <c r="AC140" s="807"/>
      <c r="AD140" s="807"/>
    </row>
    <row r="141" spans="1:30">
      <c r="A141" s="807"/>
      <c r="B141" s="808"/>
      <c r="C141" s="807"/>
      <c r="D141" s="807"/>
      <c r="E141" s="807"/>
      <c r="F141" s="807"/>
      <c r="G141" s="807"/>
      <c r="H141" s="807"/>
      <c r="I141" s="807"/>
      <c r="J141" s="807"/>
      <c r="K141" s="807"/>
      <c r="L141" s="807"/>
      <c r="M141" s="807"/>
      <c r="N141" s="807"/>
      <c r="O141" s="807"/>
      <c r="P141" s="807"/>
      <c r="Q141" s="807"/>
      <c r="R141" s="807"/>
      <c r="S141" s="807"/>
      <c r="T141" s="807"/>
      <c r="U141" s="807"/>
      <c r="V141" s="807"/>
      <c r="W141" s="807"/>
      <c r="X141" s="807"/>
      <c r="Y141" s="807"/>
      <c r="Z141" s="807"/>
      <c r="AA141" s="807"/>
      <c r="AB141" s="807"/>
      <c r="AC141" s="807"/>
      <c r="AD141" s="807"/>
    </row>
    <row r="142" spans="1:30">
      <c r="A142" s="807"/>
      <c r="B142" s="808"/>
      <c r="C142" s="807"/>
      <c r="D142" s="807"/>
      <c r="E142" s="807"/>
      <c r="F142" s="807"/>
      <c r="G142" s="807"/>
      <c r="H142" s="807"/>
      <c r="I142" s="807"/>
      <c r="J142" s="807"/>
      <c r="K142" s="807"/>
      <c r="L142" s="807"/>
      <c r="M142" s="807"/>
      <c r="N142" s="807"/>
      <c r="O142" s="807"/>
      <c r="P142" s="807"/>
      <c r="Q142" s="807"/>
      <c r="R142" s="807"/>
      <c r="S142" s="807"/>
      <c r="T142" s="807"/>
      <c r="U142" s="807"/>
      <c r="V142" s="807"/>
      <c r="W142" s="807"/>
      <c r="X142" s="807"/>
      <c r="Y142" s="807"/>
      <c r="Z142" s="807"/>
      <c r="AA142" s="807"/>
      <c r="AB142" s="807"/>
      <c r="AC142" s="807"/>
      <c r="AD142" s="807"/>
    </row>
    <row r="143" spans="1:30">
      <c r="A143" s="807"/>
      <c r="B143" s="808"/>
      <c r="C143" s="807"/>
      <c r="D143" s="807"/>
      <c r="E143" s="807"/>
      <c r="F143" s="807"/>
      <c r="G143" s="807"/>
      <c r="H143" s="807"/>
      <c r="I143" s="807"/>
      <c r="J143" s="807"/>
      <c r="K143" s="807"/>
      <c r="L143" s="807"/>
      <c r="M143" s="807"/>
      <c r="N143" s="807"/>
      <c r="O143" s="807"/>
      <c r="P143" s="807"/>
      <c r="Q143" s="807"/>
      <c r="R143" s="807"/>
      <c r="S143" s="807"/>
      <c r="T143" s="807"/>
      <c r="U143" s="807"/>
      <c r="V143" s="807"/>
      <c r="W143" s="807"/>
      <c r="X143" s="807"/>
      <c r="Y143" s="807"/>
      <c r="Z143" s="807"/>
      <c r="AA143" s="807"/>
      <c r="AB143" s="807"/>
      <c r="AC143" s="807"/>
      <c r="AD143" s="807"/>
    </row>
    <row r="144" spans="1:30">
      <c r="A144" s="807"/>
      <c r="B144" s="808"/>
      <c r="C144" s="807"/>
      <c r="D144" s="807"/>
      <c r="E144" s="807"/>
      <c r="F144" s="807"/>
      <c r="G144" s="807"/>
      <c r="H144" s="807"/>
      <c r="I144" s="807"/>
      <c r="J144" s="807"/>
      <c r="K144" s="807"/>
      <c r="L144" s="807"/>
      <c r="M144" s="807"/>
      <c r="N144" s="807"/>
      <c r="O144" s="807"/>
      <c r="P144" s="807"/>
      <c r="Q144" s="807"/>
      <c r="R144" s="807"/>
      <c r="S144" s="807"/>
      <c r="T144" s="807"/>
      <c r="U144" s="807"/>
      <c r="V144" s="807"/>
      <c r="W144" s="807"/>
      <c r="X144" s="807"/>
      <c r="Y144" s="807"/>
      <c r="Z144" s="807"/>
      <c r="AA144" s="807"/>
      <c r="AB144" s="807"/>
      <c r="AC144" s="807"/>
      <c r="AD144" s="807"/>
    </row>
    <row r="145" spans="1:30">
      <c r="A145" s="807"/>
      <c r="B145" s="808"/>
      <c r="C145" s="807"/>
      <c r="D145" s="807"/>
      <c r="E145" s="807"/>
      <c r="F145" s="807"/>
      <c r="G145" s="807"/>
      <c r="H145" s="807"/>
      <c r="I145" s="807"/>
      <c r="J145" s="807"/>
      <c r="K145" s="807"/>
      <c r="L145" s="807"/>
      <c r="M145" s="807"/>
      <c r="N145" s="807"/>
      <c r="O145" s="807"/>
      <c r="P145" s="807"/>
      <c r="Q145" s="807"/>
      <c r="R145" s="807"/>
      <c r="S145" s="807"/>
      <c r="T145" s="807"/>
      <c r="U145" s="807"/>
      <c r="V145" s="807"/>
      <c r="W145" s="807"/>
      <c r="X145" s="807"/>
      <c r="Y145" s="807"/>
      <c r="Z145" s="807"/>
      <c r="AA145" s="807"/>
      <c r="AB145" s="807"/>
      <c r="AC145" s="807"/>
      <c r="AD145" s="807"/>
    </row>
    <row r="146" spans="1:30">
      <c r="A146" s="807"/>
      <c r="B146" s="808"/>
      <c r="C146" s="807"/>
      <c r="D146" s="807"/>
      <c r="E146" s="807"/>
      <c r="F146" s="807"/>
      <c r="G146" s="807"/>
      <c r="H146" s="807"/>
      <c r="I146" s="807"/>
      <c r="J146" s="807"/>
      <c r="K146" s="807"/>
      <c r="L146" s="807"/>
      <c r="M146" s="807"/>
      <c r="N146" s="807"/>
      <c r="O146" s="807"/>
      <c r="P146" s="807"/>
      <c r="Q146" s="807"/>
      <c r="R146" s="807"/>
      <c r="S146" s="807"/>
      <c r="T146" s="807"/>
      <c r="U146" s="807"/>
      <c r="V146" s="807"/>
      <c r="W146" s="807"/>
      <c r="X146" s="807"/>
      <c r="Y146" s="807"/>
      <c r="Z146" s="807"/>
      <c r="AA146" s="807"/>
      <c r="AB146" s="807"/>
      <c r="AC146" s="807"/>
      <c r="AD146" s="807"/>
    </row>
    <row r="147" spans="1:30">
      <c r="A147" s="807"/>
      <c r="B147" s="808"/>
      <c r="C147" s="807"/>
      <c r="D147" s="807"/>
      <c r="E147" s="807"/>
      <c r="F147" s="807"/>
      <c r="G147" s="807"/>
      <c r="H147" s="807"/>
      <c r="I147" s="807"/>
      <c r="J147" s="807"/>
      <c r="K147" s="807"/>
      <c r="L147" s="807"/>
      <c r="M147" s="807"/>
      <c r="N147" s="807"/>
      <c r="O147" s="807"/>
      <c r="P147" s="807"/>
      <c r="Q147" s="807"/>
      <c r="R147" s="807"/>
      <c r="S147" s="807"/>
      <c r="T147" s="807"/>
      <c r="U147" s="807"/>
      <c r="V147" s="807"/>
      <c r="W147" s="807"/>
      <c r="X147" s="807"/>
      <c r="Y147" s="807"/>
      <c r="Z147" s="807"/>
      <c r="AA147" s="807"/>
      <c r="AB147" s="807"/>
      <c r="AC147" s="807"/>
      <c r="AD147" s="807"/>
    </row>
    <row r="148" spans="1:30">
      <c r="A148" s="807"/>
      <c r="B148" s="808"/>
      <c r="C148" s="807"/>
      <c r="D148" s="807"/>
      <c r="E148" s="807"/>
      <c r="F148" s="807"/>
      <c r="G148" s="807"/>
      <c r="H148" s="807"/>
      <c r="I148" s="807"/>
      <c r="J148" s="807"/>
      <c r="K148" s="807"/>
      <c r="L148" s="807"/>
      <c r="M148" s="807"/>
      <c r="N148" s="807"/>
      <c r="O148" s="807"/>
      <c r="P148" s="807"/>
      <c r="Q148" s="807"/>
      <c r="R148" s="807"/>
      <c r="S148" s="807"/>
      <c r="T148" s="807"/>
      <c r="U148" s="807"/>
      <c r="V148" s="807"/>
      <c r="W148" s="807"/>
      <c r="X148" s="807"/>
      <c r="Y148" s="807"/>
      <c r="Z148" s="807"/>
      <c r="AA148" s="807"/>
      <c r="AB148" s="807"/>
      <c r="AC148" s="807"/>
      <c r="AD148" s="807"/>
    </row>
    <row r="149" spans="1:30">
      <c r="A149" s="807"/>
      <c r="B149" s="808"/>
      <c r="C149" s="807"/>
      <c r="D149" s="807"/>
      <c r="E149" s="807"/>
      <c r="F149" s="807"/>
      <c r="G149" s="807"/>
      <c r="H149" s="807"/>
      <c r="I149" s="807"/>
      <c r="J149" s="807"/>
      <c r="K149" s="807"/>
      <c r="L149" s="807"/>
      <c r="M149" s="807"/>
      <c r="N149" s="807"/>
      <c r="O149" s="807"/>
      <c r="P149" s="807"/>
      <c r="Q149" s="807"/>
      <c r="R149" s="807"/>
      <c r="S149" s="807"/>
      <c r="T149" s="807"/>
      <c r="U149" s="807"/>
      <c r="V149" s="807"/>
      <c r="W149" s="807"/>
      <c r="X149" s="807"/>
      <c r="Y149" s="807"/>
      <c r="Z149" s="807"/>
      <c r="AA149" s="807"/>
      <c r="AB149" s="807"/>
      <c r="AC149" s="807"/>
      <c r="AD149" s="807"/>
    </row>
    <row r="150" spans="1:30">
      <c r="A150" s="807"/>
      <c r="B150" s="808"/>
      <c r="C150" s="807"/>
      <c r="D150" s="807"/>
      <c r="E150" s="807"/>
      <c r="F150" s="807"/>
      <c r="G150" s="807"/>
      <c r="H150" s="807"/>
      <c r="I150" s="807"/>
      <c r="J150" s="807"/>
      <c r="K150" s="807"/>
      <c r="L150" s="807"/>
      <c r="M150" s="807"/>
      <c r="N150" s="807"/>
      <c r="O150" s="807"/>
      <c r="P150" s="807"/>
      <c r="Q150" s="807"/>
      <c r="R150" s="807"/>
      <c r="S150" s="807"/>
      <c r="T150" s="807"/>
      <c r="U150" s="807"/>
      <c r="V150" s="807"/>
      <c r="W150" s="807"/>
      <c r="X150" s="807"/>
      <c r="Y150" s="807"/>
      <c r="Z150" s="807"/>
      <c r="AA150" s="807"/>
      <c r="AB150" s="807"/>
      <c r="AC150" s="807"/>
      <c r="AD150" s="807"/>
    </row>
    <row r="151" spans="1:30">
      <c r="A151" s="807"/>
      <c r="B151" s="808"/>
      <c r="C151" s="807"/>
      <c r="D151" s="807"/>
      <c r="E151" s="807"/>
      <c r="F151" s="807"/>
      <c r="G151" s="807"/>
      <c r="H151" s="807"/>
      <c r="I151" s="807"/>
      <c r="J151" s="807"/>
      <c r="K151" s="807"/>
      <c r="L151" s="807"/>
      <c r="M151" s="807"/>
      <c r="N151" s="807"/>
      <c r="O151" s="807"/>
      <c r="P151" s="807"/>
      <c r="Q151" s="807"/>
      <c r="R151" s="807"/>
      <c r="S151" s="807"/>
      <c r="T151" s="807"/>
      <c r="U151" s="807"/>
      <c r="V151" s="807"/>
      <c r="W151" s="807"/>
      <c r="X151" s="807"/>
      <c r="Y151" s="807"/>
      <c r="Z151" s="807"/>
      <c r="AA151" s="807"/>
      <c r="AB151" s="807"/>
      <c r="AC151" s="807"/>
      <c r="AD151" s="807"/>
    </row>
    <row r="152" spans="1:30">
      <c r="A152" s="807"/>
      <c r="B152" s="808"/>
      <c r="C152" s="807"/>
      <c r="D152" s="807"/>
      <c r="E152" s="807"/>
      <c r="F152" s="807"/>
      <c r="G152" s="807"/>
      <c r="H152" s="807"/>
      <c r="I152" s="807"/>
      <c r="J152" s="807"/>
      <c r="K152" s="807"/>
      <c r="L152" s="807"/>
      <c r="M152" s="807"/>
      <c r="N152" s="807"/>
      <c r="O152" s="807"/>
      <c r="P152" s="807"/>
      <c r="Q152" s="807"/>
      <c r="R152" s="807"/>
      <c r="S152" s="807"/>
      <c r="T152" s="807"/>
      <c r="U152" s="807"/>
      <c r="V152" s="807"/>
      <c r="W152" s="807"/>
      <c r="X152" s="807"/>
      <c r="Y152" s="807"/>
      <c r="Z152" s="807"/>
      <c r="AA152" s="807"/>
      <c r="AB152" s="807"/>
      <c r="AC152" s="807"/>
      <c r="AD152" s="807"/>
    </row>
    <row r="153" spans="1:30">
      <c r="A153" s="807"/>
      <c r="B153" s="808"/>
      <c r="C153" s="807"/>
      <c r="D153" s="807"/>
      <c r="E153" s="807"/>
      <c r="F153" s="807"/>
      <c r="G153" s="807"/>
      <c r="H153" s="807"/>
      <c r="I153" s="807"/>
      <c r="J153" s="807"/>
      <c r="K153" s="807"/>
      <c r="L153" s="807"/>
      <c r="M153" s="807"/>
      <c r="N153" s="807"/>
      <c r="O153" s="807"/>
      <c r="P153" s="807"/>
      <c r="Q153" s="807"/>
      <c r="R153" s="807"/>
      <c r="S153" s="807"/>
      <c r="T153" s="807"/>
      <c r="U153" s="807"/>
      <c r="V153" s="807"/>
      <c r="W153" s="807"/>
      <c r="X153" s="807"/>
      <c r="Y153" s="807"/>
      <c r="Z153" s="807"/>
      <c r="AA153" s="807"/>
      <c r="AB153" s="807"/>
      <c r="AC153" s="807"/>
      <c r="AD153" s="807"/>
    </row>
    <row r="154" spans="1:30">
      <c r="A154" s="807"/>
      <c r="B154" s="808"/>
      <c r="C154" s="807"/>
      <c r="D154" s="807"/>
      <c r="E154" s="807"/>
      <c r="F154" s="807"/>
      <c r="G154" s="807"/>
      <c r="H154" s="807"/>
      <c r="I154" s="807"/>
      <c r="J154" s="807"/>
      <c r="K154" s="807"/>
      <c r="L154" s="807"/>
      <c r="M154" s="807"/>
      <c r="N154" s="807"/>
      <c r="O154" s="807"/>
      <c r="P154" s="807"/>
      <c r="Q154" s="807"/>
      <c r="R154" s="807"/>
      <c r="S154" s="807"/>
      <c r="T154" s="807"/>
      <c r="U154" s="807"/>
      <c r="V154" s="807"/>
      <c r="W154" s="807"/>
      <c r="X154" s="807"/>
      <c r="Y154" s="807"/>
      <c r="Z154" s="807"/>
      <c r="AA154" s="807"/>
      <c r="AB154" s="807"/>
      <c r="AC154" s="807"/>
      <c r="AD154" s="807"/>
    </row>
    <row r="155" spans="1:30">
      <c r="A155" s="807"/>
      <c r="B155" s="808"/>
      <c r="C155" s="807"/>
      <c r="D155" s="807"/>
      <c r="E155" s="807"/>
      <c r="F155" s="807"/>
      <c r="G155" s="807"/>
      <c r="H155" s="807"/>
      <c r="I155" s="807"/>
      <c r="J155" s="807"/>
      <c r="K155" s="807"/>
      <c r="L155" s="807"/>
      <c r="M155" s="807"/>
      <c r="N155" s="807"/>
      <c r="O155" s="807"/>
      <c r="P155" s="807"/>
      <c r="Q155" s="807"/>
      <c r="R155" s="807"/>
      <c r="S155" s="807"/>
      <c r="T155" s="807"/>
      <c r="U155" s="807"/>
      <c r="V155" s="807"/>
      <c r="W155" s="807"/>
      <c r="X155" s="807"/>
      <c r="Y155" s="807"/>
      <c r="Z155" s="807"/>
      <c r="AA155" s="807"/>
      <c r="AB155" s="807"/>
      <c r="AC155" s="807"/>
      <c r="AD155" s="807"/>
    </row>
    <row r="156" spans="1:30">
      <c r="A156" s="807"/>
      <c r="B156" s="808"/>
      <c r="C156" s="807"/>
      <c r="D156" s="807"/>
      <c r="E156" s="807"/>
      <c r="F156" s="807"/>
      <c r="G156" s="807"/>
      <c r="H156" s="807"/>
      <c r="I156" s="807"/>
      <c r="J156" s="807"/>
      <c r="K156" s="807"/>
      <c r="L156" s="807"/>
      <c r="M156" s="807"/>
      <c r="N156" s="807"/>
      <c r="O156" s="807"/>
      <c r="P156" s="807"/>
      <c r="Q156" s="807"/>
      <c r="R156" s="807"/>
      <c r="S156" s="807"/>
      <c r="T156" s="807"/>
      <c r="U156" s="807"/>
      <c r="V156" s="807"/>
      <c r="W156" s="807"/>
      <c r="X156" s="807"/>
      <c r="Y156" s="807"/>
      <c r="Z156" s="807"/>
      <c r="AA156" s="807"/>
      <c r="AB156" s="807"/>
      <c r="AC156" s="807"/>
      <c r="AD156" s="807"/>
    </row>
    <row r="157" spans="1:30">
      <c r="A157" s="807"/>
      <c r="B157" s="808"/>
      <c r="C157" s="807"/>
      <c r="D157" s="807"/>
      <c r="E157" s="807"/>
      <c r="F157" s="807"/>
      <c r="G157" s="807"/>
      <c r="H157" s="807"/>
      <c r="I157" s="807"/>
      <c r="J157" s="807"/>
      <c r="K157" s="807"/>
      <c r="L157" s="807"/>
      <c r="M157" s="807"/>
      <c r="N157" s="807"/>
      <c r="O157" s="807"/>
      <c r="P157" s="807"/>
      <c r="Q157" s="807"/>
      <c r="R157" s="807"/>
      <c r="S157" s="807"/>
      <c r="T157" s="807"/>
      <c r="U157" s="807"/>
      <c r="V157" s="807"/>
      <c r="W157" s="807"/>
      <c r="X157" s="807"/>
      <c r="Y157" s="807"/>
      <c r="Z157" s="807"/>
      <c r="AA157" s="807"/>
      <c r="AB157" s="807"/>
      <c r="AC157" s="807"/>
      <c r="AD157" s="807"/>
    </row>
    <row r="158" spans="1:30">
      <c r="A158" s="807"/>
      <c r="B158" s="808"/>
      <c r="C158" s="807"/>
      <c r="D158" s="807"/>
      <c r="E158" s="807"/>
      <c r="F158" s="807"/>
      <c r="G158" s="807"/>
      <c r="H158" s="807"/>
      <c r="I158" s="807"/>
      <c r="J158" s="807"/>
      <c r="K158" s="807"/>
      <c r="L158" s="807"/>
      <c r="M158" s="807"/>
      <c r="N158" s="807"/>
      <c r="O158" s="807"/>
      <c r="P158" s="807"/>
      <c r="Q158" s="807"/>
      <c r="R158" s="807"/>
      <c r="S158" s="807"/>
      <c r="T158" s="807"/>
      <c r="U158" s="807"/>
      <c r="V158" s="807"/>
      <c r="W158" s="807"/>
      <c r="X158" s="807"/>
      <c r="Y158" s="807"/>
      <c r="Z158" s="807"/>
      <c r="AA158" s="807"/>
      <c r="AB158" s="807"/>
      <c r="AC158" s="807"/>
      <c r="AD158" s="807"/>
    </row>
    <row r="159" spans="1:30">
      <c r="A159" s="807"/>
      <c r="B159" s="808"/>
      <c r="C159" s="807"/>
      <c r="D159" s="807"/>
      <c r="E159" s="807"/>
      <c r="F159" s="807"/>
      <c r="G159" s="807"/>
      <c r="H159" s="807"/>
      <c r="I159" s="807"/>
      <c r="J159" s="807"/>
      <c r="K159" s="807"/>
      <c r="L159" s="807"/>
      <c r="M159" s="807"/>
      <c r="N159" s="807"/>
      <c r="O159" s="807"/>
      <c r="P159" s="807"/>
      <c r="Q159" s="807"/>
      <c r="R159" s="807"/>
      <c r="S159" s="807"/>
      <c r="T159" s="807"/>
      <c r="U159" s="807"/>
      <c r="V159" s="807"/>
      <c r="W159" s="807"/>
      <c r="X159" s="807"/>
      <c r="Y159" s="807"/>
      <c r="Z159" s="807"/>
      <c r="AA159" s="807"/>
      <c r="AB159" s="807"/>
      <c r="AC159" s="807"/>
      <c r="AD159" s="807"/>
    </row>
    <row r="160" spans="1:30">
      <c r="A160" s="807"/>
      <c r="B160" s="808"/>
      <c r="C160" s="807"/>
      <c r="D160" s="807"/>
      <c r="E160" s="807"/>
      <c r="F160" s="807"/>
      <c r="G160" s="807"/>
      <c r="H160" s="807"/>
      <c r="I160" s="807"/>
      <c r="J160" s="807"/>
      <c r="K160" s="807"/>
      <c r="L160" s="807"/>
      <c r="M160" s="807"/>
      <c r="N160" s="807"/>
      <c r="O160" s="807"/>
      <c r="P160" s="807"/>
      <c r="Q160" s="807"/>
      <c r="R160" s="807"/>
      <c r="S160" s="807"/>
      <c r="T160" s="807"/>
      <c r="U160" s="807"/>
      <c r="V160" s="807"/>
      <c r="W160" s="807"/>
      <c r="X160" s="807"/>
      <c r="Y160" s="807"/>
      <c r="Z160" s="807"/>
      <c r="AA160" s="807"/>
      <c r="AB160" s="807"/>
      <c r="AC160" s="807"/>
      <c r="AD160" s="807"/>
    </row>
    <row r="161" spans="1:30">
      <c r="A161" s="807"/>
      <c r="B161" s="808"/>
      <c r="C161" s="807"/>
      <c r="D161" s="807"/>
      <c r="E161" s="807"/>
      <c r="F161" s="807"/>
      <c r="G161" s="807"/>
      <c r="H161" s="807"/>
      <c r="I161" s="807"/>
      <c r="J161" s="807"/>
      <c r="K161" s="807"/>
      <c r="L161" s="807"/>
      <c r="M161" s="807"/>
      <c r="N161" s="807"/>
      <c r="O161" s="807"/>
      <c r="P161" s="807"/>
      <c r="Q161" s="807"/>
      <c r="R161" s="807"/>
      <c r="S161" s="807"/>
      <c r="T161" s="807"/>
      <c r="U161" s="807"/>
      <c r="V161" s="807"/>
      <c r="W161" s="807"/>
      <c r="X161" s="807"/>
      <c r="Y161" s="807"/>
      <c r="Z161" s="807"/>
      <c r="AA161" s="807"/>
      <c r="AB161" s="807"/>
      <c r="AC161" s="807"/>
      <c r="AD161" s="807"/>
    </row>
    <row r="162" spans="1:30">
      <c r="A162" s="807"/>
      <c r="B162" s="808"/>
      <c r="C162" s="807"/>
      <c r="D162" s="807"/>
      <c r="E162" s="807"/>
      <c r="F162" s="807"/>
      <c r="G162" s="807"/>
      <c r="H162" s="807"/>
      <c r="I162" s="807"/>
      <c r="J162" s="807"/>
      <c r="K162" s="807"/>
      <c r="L162" s="807"/>
      <c r="M162" s="807"/>
      <c r="N162" s="807"/>
      <c r="O162" s="807"/>
      <c r="P162" s="807"/>
      <c r="Q162" s="807"/>
      <c r="R162" s="807"/>
      <c r="S162" s="807"/>
      <c r="T162" s="807"/>
      <c r="U162" s="807"/>
      <c r="V162" s="807"/>
      <c r="W162" s="807"/>
      <c r="X162" s="807"/>
      <c r="Y162" s="807"/>
      <c r="Z162" s="807"/>
      <c r="AA162" s="807"/>
      <c r="AB162" s="807"/>
      <c r="AC162" s="807"/>
      <c r="AD162" s="807"/>
    </row>
    <row r="163" spans="1:30">
      <c r="A163" s="807"/>
      <c r="B163" s="808"/>
      <c r="C163" s="807"/>
      <c r="D163" s="807"/>
      <c r="E163" s="807"/>
      <c r="F163" s="807"/>
      <c r="G163" s="807"/>
      <c r="H163" s="807"/>
      <c r="I163" s="807"/>
      <c r="J163" s="807"/>
      <c r="K163" s="807"/>
      <c r="L163" s="807"/>
      <c r="M163" s="807"/>
      <c r="N163" s="807"/>
      <c r="O163" s="807"/>
      <c r="P163" s="807"/>
      <c r="Q163" s="807"/>
      <c r="R163" s="807"/>
      <c r="S163" s="807"/>
      <c r="T163" s="807"/>
      <c r="U163" s="807"/>
      <c r="V163" s="807"/>
      <c r="W163" s="807"/>
      <c r="X163" s="807"/>
      <c r="Y163" s="807"/>
      <c r="Z163" s="807"/>
      <c r="AA163" s="807"/>
      <c r="AB163" s="807"/>
      <c r="AC163" s="807"/>
      <c r="AD163" s="807"/>
    </row>
    <row r="164" spans="1:30">
      <c r="A164" s="807"/>
      <c r="B164" s="808"/>
      <c r="C164" s="807"/>
      <c r="D164" s="807"/>
      <c r="E164" s="807"/>
      <c r="F164" s="807"/>
      <c r="G164" s="807"/>
      <c r="H164" s="807"/>
      <c r="I164" s="807"/>
      <c r="J164" s="807"/>
      <c r="K164" s="807"/>
      <c r="L164" s="807"/>
      <c r="M164" s="807"/>
      <c r="N164" s="807"/>
      <c r="O164" s="807"/>
      <c r="P164" s="807"/>
      <c r="Q164" s="807"/>
      <c r="R164" s="807"/>
      <c r="S164" s="807"/>
      <c r="T164" s="807"/>
      <c r="U164" s="807"/>
      <c r="V164" s="807"/>
      <c r="W164" s="807"/>
      <c r="X164" s="807"/>
      <c r="Y164" s="807"/>
      <c r="Z164" s="807"/>
      <c r="AA164" s="807"/>
      <c r="AB164" s="807"/>
      <c r="AC164" s="807"/>
      <c r="AD164" s="807"/>
    </row>
    <row r="165" spans="1:30">
      <c r="A165" s="807"/>
      <c r="B165" s="808"/>
      <c r="C165" s="807"/>
      <c r="D165" s="807"/>
      <c r="E165" s="807"/>
      <c r="F165" s="807"/>
      <c r="G165" s="807"/>
      <c r="H165" s="807"/>
      <c r="I165" s="807"/>
      <c r="J165" s="807"/>
      <c r="K165" s="807"/>
      <c r="L165" s="807"/>
      <c r="M165" s="807"/>
      <c r="N165" s="807"/>
      <c r="O165" s="807"/>
      <c r="P165" s="807"/>
      <c r="Q165" s="807"/>
      <c r="R165" s="807"/>
      <c r="S165" s="807"/>
      <c r="T165" s="807"/>
      <c r="U165" s="807"/>
      <c r="V165" s="807"/>
      <c r="W165" s="807"/>
      <c r="X165" s="807"/>
      <c r="Y165" s="807"/>
      <c r="Z165" s="807"/>
      <c r="AA165" s="807"/>
      <c r="AB165" s="807"/>
      <c r="AC165" s="807"/>
      <c r="AD165" s="807"/>
    </row>
    <row r="166" spans="1:30">
      <c r="A166" s="807"/>
      <c r="B166" s="808"/>
      <c r="C166" s="807"/>
      <c r="D166" s="807"/>
      <c r="E166" s="807"/>
      <c r="F166" s="807"/>
      <c r="G166" s="807"/>
      <c r="H166" s="807"/>
      <c r="I166" s="807"/>
      <c r="J166" s="807"/>
      <c r="K166" s="807"/>
      <c r="L166" s="807"/>
      <c r="M166" s="807"/>
      <c r="N166" s="807"/>
      <c r="O166" s="807"/>
      <c r="P166" s="807"/>
      <c r="Q166" s="807"/>
      <c r="R166" s="807"/>
      <c r="S166" s="807"/>
      <c r="T166" s="807"/>
      <c r="U166" s="807"/>
      <c r="V166" s="807"/>
      <c r="W166" s="807"/>
      <c r="X166" s="807"/>
      <c r="Y166" s="807"/>
      <c r="Z166" s="807"/>
      <c r="AA166" s="807"/>
      <c r="AB166" s="807"/>
      <c r="AC166" s="807"/>
      <c r="AD166" s="807"/>
    </row>
    <row r="167" spans="1:30">
      <c r="A167" s="807"/>
      <c r="B167" s="808"/>
      <c r="C167" s="807"/>
      <c r="D167" s="807"/>
      <c r="E167" s="807"/>
      <c r="F167" s="807"/>
      <c r="G167" s="807"/>
      <c r="H167" s="807"/>
      <c r="I167" s="807"/>
      <c r="J167" s="807"/>
      <c r="K167" s="807"/>
      <c r="L167" s="807"/>
      <c r="M167" s="807"/>
      <c r="N167" s="807"/>
      <c r="O167" s="807"/>
      <c r="P167" s="807"/>
      <c r="Q167" s="807"/>
      <c r="R167" s="807"/>
      <c r="S167" s="807"/>
      <c r="T167" s="807"/>
      <c r="U167" s="807"/>
      <c r="V167" s="807"/>
      <c r="W167" s="807"/>
      <c r="X167" s="807"/>
      <c r="Y167" s="807"/>
      <c r="Z167" s="807"/>
      <c r="AA167" s="807"/>
      <c r="AB167" s="807"/>
      <c r="AC167" s="807"/>
      <c r="AD167" s="807"/>
    </row>
    <row r="168" spans="1:30">
      <c r="A168" s="807"/>
      <c r="B168" s="808"/>
      <c r="C168" s="807"/>
      <c r="D168" s="807"/>
      <c r="E168" s="807"/>
      <c r="F168" s="807"/>
      <c r="G168" s="807"/>
      <c r="H168" s="807"/>
      <c r="I168" s="807"/>
      <c r="J168" s="807"/>
      <c r="K168" s="807"/>
      <c r="L168" s="807"/>
      <c r="M168" s="807"/>
      <c r="N168" s="807"/>
      <c r="O168" s="807"/>
      <c r="P168" s="807"/>
      <c r="Q168" s="807"/>
      <c r="R168" s="807"/>
      <c r="S168" s="807"/>
      <c r="T168" s="807"/>
      <c r="U168" s="807"/>
      <c r="V168" s="807"/>
      <c r="W168" s="807"/>
      <c r="X168" s="807"/>
      <c r="Y168" s="807"/>
      <c r="Z168" s="807"/>
      <c r="AA168" s="807"/>
      <c r="AB168" s="807"/>
      <c r="AC168" s="807"/>
      <c r="AD168" s="807"/>
    </row>
    <row r="169" spans="1:30">
      <c r="A169" s="807"/>
      <c r="B169" s="808"/>
      <c r="C169" s="807"/>
      <c r="D169" s="807"/>
      <c r="E169" s="807"/>
      <c r="F169" s="807"/>
      <c r="G169" s="807"/>
      <c r="H169" s="807"/>
      <c r="I169" s="807"/>
      <c r="J169" s="807"/>
      <c r="K169" s="807"/>
      <c r="L169" s="807"/>
      <c r="M169" s="807"/>
      <c r="N169" s="807"/>
      <c r="O169" s="807"/>
      <c r="P169" s="807"/>
      <c r="Q169" s="807"/>
      <c r="R169" s="807"/>
      <c r="S169" s="807"/>
      <c r="T169" s="807"/>
      <c r="U169" s="807"/>
      <c r="V169" s="807"/>
      <c r="W169" s="807"/>
      <c r="X169" s="807"/>
      <c r="Y169" s="807"/>
      <c r="Z169" s="807"/>
      <c r="AA169" s="807"/>
      <c r="AB169" s="807"/>
      <c r="AC169" s="807"/>
      <c r="AD169" s="807"/>
    </row>
    <row r="170" spans="1:30">
      <c r="A170" s="807"/>
      <c r="B170" s="808"/>
      <c r="C170" s="807"/>
      <c r="D170" s="807"/>
      <c r="E170" s="807"/>
      <c r="F170" s="807"/>
      <c r="G170" s="807"/>
      <c r="H170" s="807"/>
      <c r="I170" s="807"/>
      <c r="J170" s="807"/>
      <c r="K170" s="807"/>
      <c r="L170" s="807"/>
      <c r="M170" s="807"/>
      <c r="N170" s="807"/>
      <c r="O170" s="807"/>
      <c r="P170" s="807"/>
      <c r="Q170" s="807"/>
      <c r="R170" s="807"/>
      <c r="S170" s="807"/>
      <c r="T170" s="807"/>
      <c r="U170" s="807"/>
      <c r="V170" s="807"/>
      <c r="W170" s="807"/>
      <c r="X170" s="807"/>
      <c r="Y170" s="807"/>
      <c r="Z170" s="807"/>
      <c r="AA170" s="807"/>
      <c r="AB170" s="807"/>
      <c r="AC170" s="807"/>
      <c r="AD170" s="807"/>
    </row>
    <row r="171" spans="1:30">
      <c r="A171" s="807"/>
      <c r="B171" s="808"/>
      <c r="C171" s="807"/>
      <c r="D171" s="807"/>
      <c r="E171" s="807"/>
      <c r="F171" s="807"/>
      <c r="G171" s="807"/>
      <c r="H171" s="807"/>
      <c r="I171" s="807"/>
      <c r="J171" s="807"/>
      <c r="K171" s="807"/>
      <c r="L171" s="807"/>
      <c r="M171" s="807"/>
      <c r="N171" s="807"/>
      <c r="O171" s="807"/>
      <c r="P171" s="807"/>
      <c r="Q171" s="807"/>
      <c r="R171" s="807"/>
      <c r="S171" s="807"/>
      <c r="T171" s="807"/>
      <c r="U171" s="807"/>
      <c r="V171" s="807"/>
      <c r="W171" s="807"/>
      <c r="X171" s="807"/>
      <c r="Y171" s="807"/>
      <c r="Z171" s="807"/>
      <c r="AA171" s="807"/>
      <c r="AB171" s="807"/>
      <c r="AC171" s="807"/>
      <c r="AD171" s="807"/>
    </row>
    <row r="172" spans="1:30">
      <c r="A172" s="807"/>
      <c r="B172" s="808"/>
      <c r="C172" s="807"/>
      <c r="D172" s="807"/>
      <c r="E172" s="807"/>
      <c r="F172" s="807"/>
      <c r="G172" s="807"/>
      <c r="H172" s="807"/>
      <c r="I172" s="807"/>
      <c r="J172" s="807"/>
      <c r="K172" s="807"/>
      <c r="L172" s="807"/>
      <c r="M172" s="807"/>
      <c r="N172" s="807"/>
      <c r="O172" s="807"/>
      <c r="P172" s="807"/>
      <c r="Q172" s="807"/>
      <c r="R172" s="807"/>
      <c r="S172" s="807"/>
      <c r="T172" s="807"/>
      <c r="U172" s="807"/>
      <c r="V172" s="807"/>
      <c r="W172" s="807"/>
      <c r="X172" s="807"/>
      <c r="Y172" s="807"/>
      <c r="Z172" s="807"/>
      <c r="AA172" s="807"/>
      <c r="AB172" s="807"/>
      <c r="AC172" s="807"/>
      <c r="AD172" s="807"/>
    </row>
    <row r="173" spans="1:30">
      <c r="A173" s="807"/>
      <c r="B173" s="808"/>
      <c r="C173" s="807"/>
      <c r="D173" s="807"/>
      <c r="E173" s="807"/>
      <c r="F173" s="807"/>
      <c r="G173" s="807"/>
      <c r="H173" s="807"/>
      <c r="I173" s="807"/>
      <c r="J173" s="807"/>
      <c r="K173" s="807"/>
      <c r="L173" s="807"/>
      <c r="M173" s="807"/>
      <c r="N173" s="807"/>
      <c r="O173" s="807"/>
      <c r="P173" s="807"/>
      <c r="Q173" s="807"/>
      <c r="R173" s="807"/>
      <c r="S173" s="807"/>
      <c r="T173" s="807"/>
      <c r="U173" s="807"/>
      <c r="V173" s="807"/>
      <c r="W173" s="807"/>
      <c r="X173" s="807"/>
      <c r="Y173" s="807"/>
      <c r="Z173" s="807"/>
      <c r="AA173" s="807"/>
      <c r="AB173" s="807"/>
      <c r="AC173" s="807"/>
      <c r="AD173" s="807"/>
    </row>
    <row r="174" spans="1:30">
      <c r="A174" s="807"/>
      <c r="B174" s="808"/>
      <c r="C174" s="807"/>
      <c r="D174" s="807"/>
      <c r="E174" s="807"/>
      <c r="F174" s="807"/>
      <c r="G174" s="807"/>
      <c r="H174" s="807"/>
      <c r="I174" s="807"/>
      <c r="J174" s="807"/>
      <c r="K174" s="807"/>
      <c r="L174" s="807"/>
      <c r="M174" s="807"/>
      <c r="N174" s="807"/>
      <c r="O174" s="807"/>
      <c r="P174" s="807"/>
      <c r="Q174" s="807"/>
      <c r="R174" s="807"/>
      <c r="S174" s="807"/>
      <c r="T174" s="807"/>
      <c r="U174" s="807"/>
      <c r="V174" s="807"/>
      <c r="W174" s="807"/>
      <c r="X174" s="807"/>
      <c r="Y174" s="807"/>
      <c r="Z174" s="807"/>
      <c r="AA174" s="807"/>
      <c r="AB174" s="807"/>
      <c r="AC174" s="807"/>
      <c r="AD174" s="807"/>
    </row>
    <row r="175" spans="1:30">
      <c r="A175" s="807"/>
      <c r="B175" s="808"/>
      <c r="C175" s="807"/>
      <c r="D175" s="807"/>
      <c r="E175" s="807"/>
      <c r="F175" s="807"/>
      <c r="G175" s="807"/>
      <c r="H175" s="807"/>
      <c r="I175" s="807"/>
      <c r="J175" s="807"/>
      <c r="K175" s="807"/>
      <c r="L175" s="807"/>
      <c r="M175" s="807"/>
      <c r="N175" s="807"/>
      <c r="O175" s="807"/>
      <c r="P175" s="807"/>
      <c r="Q175" s="807"/>
      <c r="R175" s="807"/>
      <c r="S175" s="807"/>
      <c r="T175" s="807"/>
      <c r="U175" s="807"/>
      <c r="V175" s="807"/>
      <c r="W175" s="807"/>
      <c r="X175" s="807"/>
      <c r="Y175" s="807"/>
      <c r="Z175" s="807"/>
      <c r="AA175" s="807"/>
      <c r="AB175" s="807"/>
      <c r="AC175" s="807"/>
      <c r="AD175" s="807"/>
    </row>
    <row r="176" spans="1:30">
      <c r="A176" s="807"/>
      <c r="B176" s="808"/>
      <c r="C176" s="807"/>
      <c r="D176" s="807"/>
      <c r="E176" s="807"/>
      <c r="F176" s="807"/>
      <c r="G176" s="807"/>
      <c r="H176" s="807"/>
      <c r="I176" s="807"/>
      <c r="J176" s="807"/>
      <c r="K176" s="807"/>
      <c r="L176" s="807"/>
      <c r="M176" s="807"/>
      <c r="N176" s="807"/>
      <c r="O176" s="807"/>
      <c r="P176" s="807"/>
      <c r="Q176" s="807"/>
      <c r="R176" s="807"/>
      <c r="S176" s="807"/>
      <c r="T176" s="807"/>
      <c r="U176" s="807"/>
      <c r="V176" s="807"/>
      <c r="W176" s="807"/>
      <c r="X176" s="807"/>
      <c r="Y176" s="807"/>
      <c r="Z176" s="807"/>
      <c r="AA176" s="807"/>
      <c r="AB176" s="807"/>
      <c r="AC176" s="807"/>
      <c r="AD176" s="807"/>
    </row>
    <row r="177" spans="1:30">
      <c r="A177" s="807"/>
      <c r="B177" s="808"/>
      <c r="C177" s="807"/>
      <c r="D177" s="807"/>
      <c r="E177" s="807"/>
      <c r="F177" s="807"/>
      <c r="G177" s="807"/>
      <c r="H177" s="807"/>
      <c r="I177" s="807"/>
      <c r="J177" s="807"/>
      <c r="K177" s="807"/>
      <c r="L177" s="807"/>
      <c r="M177" s="807"/>
      <c r="N177" s="807"/>
      <c r="O177" s="807"/>
      <c r="P177" s="807"/>
      <c r="Q177" s="807"/>
      <c r="R177" s="807"/>
      <c r="S177" s="807"/>
      <c r="T177" s="807"/>
      <c r="U177" s="807"/>
      <c r="V177" s="807"/>
      <c r="W177" s="807"/>
      <c r="X177" s="807"/>
      <c r="Y177" s="807"/>
      <c r="Z177" s="807"/>
      <c r="AA177" s="807"/>
      <c r="AB177" s="807"/>
      <c r="AC177" s="807"/>
      <c r="AD177" s="807"/>
    </row>
    <row r="178" spans="1:30">
      <c r="A178" s="807"/>
      <c r="B178" s="808"/>
      <c r="C178" s="807"/>
      <c r="D178" s="807"/>
      <c r="E178" s="807"/>
      <c r="F178" s="807"/>
      <c r="G178" s="807"/>
      <c r="H178" s="807"/>
      <c r="I178" s="807"/>
      <c r="J178" s="807"/>
      <c r="K178" s="807"/>
      <c r="L178" s="807"/>
      <c r="M178" s="807"/>
      <c r="N178" s="807"/>
      <c r="O178" s="807"/>
      <c r="P178" s="807"/>
      <c r="Q178" s="807"/>
      <c r="R178" s="807"/>
      <c r="S178" s="807"/>
      <c r="T178" s="807"/>
      <c r="U178" s="807"/>
      <c r="V178" s="807"/>
      <c r="W178" s="807"/>
      <c r="X178" s="807"/>
      <c r="Y178" s="807"/>
      <c r="Z178" s="807"/>
      <c r="AA178" s="807"/>
      <c r="AB178" s="807"/>
      <c r="AC178" s="807"/>
      <c r="AD178" s="807"/>
    </row>
    <row r="179" spans="1:30">
      <c r="A179" s="807"/>
      <c r="B179" s="808"/>
      <c r="C179" s="807"/>
      <c r="D179" s="807"/>
      <c r="E179" s="807"/>
      <c r="F179" s="807"/>
      <c r="G179" s="807"/>
      <c r="H179" s="807"/>
      <c r="I179" s="807"/>
      <c r="J179" s="807"/>
      <c r="K179" s="807"/>
      <c r="L179" s="807"/>
      <c r="M179" s="807"/>
      <c r="N179" s="807"/>
      <c r="O179" s="807"/>
      <c r="P179" s="807"/>
      <c r="Q179" s="807"/>
      <c r="R179" s="807"/>
      <c r="S179" s="807"/>
      <c r="T179" s="807"/>
      <c r="U179" s="807"/>
      <c r="V179" s="807"/>
      <c r="W179" s="807"/>
      <c r="X179" s="807"/>
      <c r="Y179" s="807"/>
      <c r="Z179" s="807"/>
      <c r="AA179" s="807"/>
      <c r="AB179" s="807"/>
      <c r="AC179" s="807"/>
      <c r="AD179" s="807"/>
    </row>
    <row r="180" spans="1:30">
      <c r="A180" s="807"/>
      <c r="B180" s="808"/>
      <c r="C180" s="807"/>
      <c r="D180" s="807"/>
      <c r="E180" s="807"/>
      <c r="F180" s="807"/>
      <c r="G180" s="807"/>
      <c r="H180" s="807"/>
      <c r="I180" s="807"/>
      <c r="J180" s="807"/>
      <c r="K180" s="807"/>
      <c r="L180" s="807"/>
      <c r="M180" s="807"/>
      <c r="N180" s="807"/>
      <c r="O180" s="807"/>
      <c r="P180" s="807"/>
      <c r="Q180" s="807"/>
      <c r="R180" s="807"/>
      <c r="S180" s="807"/>
      <c r="T180" s="807"/>
      <c r="U180" s="807"/>
      <c r="V180" s="807"/>
      <c r="W180" s="807"/>
      <c r="X180" s="807"/>
      <c r="Y180" s="807"/>
      <c r="Z180" s="807"/>
      <c r="AA180" s="807"/>
      <c r="AB180" s="807"/>
      <c r="AC180" s="807"/>
      <c r="AD180" s="807"/>
    </row>
    <row r="181" spans="1:30">
      <c r="A181" s="807"/>
      <c r="B181" s="808"/>
      <c r="C181" s="807"/>
      <c r="D181" s="807"/>
      <c r="E181" s="807"/>
      <c r="F181" s="807"/>
      <c r="G181" s="807"/>
      <c r="H181" s="807"/>
      <c r="I181" s="807"/>
      <c r="J181" s="807"/>
      <c r="K181" s="807"/>
      <c r="L181" s="807"/>
      <c r="M181" s="807"/>
      <c r="N181" s="807"/>
      <c r="O181" s="807"/>
      <c r="P181" s="807"/>
      <c r="Q181" s="807"/>
      <c r="R181" s="807"/>
      <c r="S181" s="807"/>
      <c r="T181" s="807"/>
      <c r="U181" s="807"/>
      <c r="V181" s="807"/>
      <c r="W181" s="807"/>
      <c r="X181" s="807"/>
      <c r="Y181" s="807"/>
      <c r="Z181" s="807"/>
      <c r="AA181" s="807"/>
      <c r="AB181" s="807"/>
      <c r="AC181" s="807"/>
      <c r="AD181" s="807"/>
    </row>
    <row r="182" spans="1:30">
      <c r="A182" s="807"/>
      <c r="B182" s="808"/>
      <c r="C182" s="807"/>
      <c r="D182" s="807"/>
      <c r="E182" s="807"/>
      <c r="F182" s="807"/>
      <c r="G182" s="807"/>
      <c r="H182" s="807"/>
      <c r="I182" s="807"/>
      <c r="J182" s="807"/>
      <c r="K182" s="807"/>
      <c r="L182" s="807"/>
      <c r="M182" s="807"/>
      <c r="N182" s="807"/>
      <c r="O182" s="807"/>
      <c r="P182" s="807"/>
      <c r="Q182" s="807"/>
      <c r="R182" s="807"/>
      <c r="S182" s="807"/>
      <c r="T182" s="807"/>
      <c r="U182" s="807"/>
      <c r="V182" s="807"/>
      <c r="W182" s="807"/>
      <c r="X182" s="807"/>
      <c r="Y182" s="807"/>
      <c r="Z182" s="807"/>
      <c r="AA182" s="807"/>
      <c r="AB182" s="807"/>
      <c r="AC182" s="807"/>
      <c r="AD182" s="807"/>
    </row>
    <row r="183" spans="1:30">
      <c r="A183" s="807"/>
      <c r="B183" s="808"/>
      <c r="C183" s="807"/>
      <c r="D183" s="807"/>
      <c r="E183" s="807"/>
      <c r="F183" s="807"/>
      <c r="G183" s="807"/>
      <c r="H183" s="807"/>
      <c r="I183" s="807"/>
      <c r="J183" s="807"/>
      <c r="K183" s="807"/>
      <c r="L183" s="807"/>
      <c r="M183" s="807"/>
      <c r="N183" s="807"/>
      <c r="O183" s="807"/>
      <c r="P183" s="807"/>
      <c r="Q183" s="807"/>
      <c r="R183" s="807"/>
      <c r="S183" s="807"/>
      <c r="T183" s="807"/>
      <c r="U183" s="807"/>
      <c r="V183" s="807"/>
      <c r="W183" s="807"/>
      <c r="X183" s="807"/>
      <c r="Y183" s="807"/>
      <c r="Z183" s="807"/>
      <c r="AA183" s="807"/>
      <c r="AB183" s="807"/>
      <c r="AC183" s="807"/>
      <c r="AD183" s="807"/>
    </row>
    <row r="184" spans="1:30">
      <c r="A184" s="807"/>
      <c r="B184" s="808"/>
      <c r="C184" s="807"/>
      <c r="D184" s="807"/>
      <c r="E184" s="807"/>
      <c r="F184" s="807"/>
      <c r="G184" s="807"/>
      <c r="H184" s="807"/>
      <c r="I184" s="807"/>
      <c r="J184" s="807"/>
      <c r="K184" s="807"/>
      <c r="L184" s="807"/>
      <c r="M184" s="807"/>
      <c r="N184" s="807"/>
      <c r="O184" s="807"/>
      <c r="P184" s="807"/>
      <c r="Q184" s="807"/>
      <c r="R184" s="807"/>
      <c r="S184" s="807"/>
      <c r="T184" s="807"/>
      <c r="U184" s="807"/>
      <c r="V184" s="807"/>
      <c r="W184" s="807"/>
      <c r="X184" s="807"/>
      <c r="Y184" s="807"/>
      <c r="Z184" s="807"/>
      <c r="AA184" s="807"/>
      <c r="AB184" s="807"/>
      <c r="AC184" s="807"/>
      <c r="AD184" s="807"/>
    </row>
    <row r="185" spans="1:30">
      <c r="A185" s="807"/>
      <c r="B185" s="808"/>
      <c r="C185" s="807"/>
      <c r="D185" s="807"/>
      <c r="E185" s="807"/>
      <c r="F185" s="807"/>
      <c r="G185" s="807"/>
      <c r="H185" s="807"/>
      <c r="I185" s="807"/>
      <c r="J185" s="807"/>
      <c r="K185" s="807"/>
      <c r="L185" s="807"/>
      <c r="M185" s="807"/>
      <c r="N185" s="807"/>
      <c r="O185" s="807"/>
      <c r="P185" s="807"/>
      <c r="Q185" s="807"/>
      <c r="R185" s="807"/>
      <c r="S185" s="807"/>
      <c r="T185" s="807"/>
      <c r="U185" s="807"/>
      <c r="V185" s="807"/>
      <c r="W185" s="807"/>
      <c r="X185" s="807"/>
      <c r="Y185" s="807"/>
      <c r="Z185" s="807"/>
      <c r="AA185" s="807"/>
      <c r="AB185" s="807"/>
      <c r="AC185" s="807"/>
      <c r="AD185" s="807"/>
    </row>
  </sheetData>
  <sheetProtection sheet="1" objects="1" scenarios="1"/>
  <mergeCells count="2">
    <mergeCell ref="O5:P5"/>
    <mergeCell ref="D2:E2"/>
  </mergeCells>
  <dataValidations count="2">
    <dataValidation allowBlank="1" showInputMessage="1" showErrorMessage="1" promptTitle="Vorsicht!" prompt="Wenn Sie die manuelle Bearbeitung zulassen, überschreiben Sie die monatliche Gleichverteilung der ermittelten Jahreswerte!" sqref="P7 B2:C2"/>
    <dataValidation type="custom" showInputMessage="1" showErrorMessage="1" errorTitle="Manuelle Bearbeitung deaktiviert" error="Wenn Sie die vorgeschlagenen Werte überschreiben wollen, aktivieren Sie oben die manuelle Bearbeitung, indem Sie &quot;ja&quot; eingeben!" sqref="C19:O19 D14:O14 C49:C50 D24:O51">
      <formula1>$B$2="ja"</formula1>
    </dataValidation>
  </dataValidations>
  <hyperlinks>
    <hyperlink ref="D2:E2" location="Startseite!C7" display="zurück zur Startseite"/>
  </hyperlinks>
  <pageMargins left="0.86614173228346458" right="0" top="1.2598425196850394" bottom="0.23622047244094491" header="0.19685039370078741" footer="0.23622047244094491"/>
  <pageSetup paperSize="9" scale="43" orientation="landscape" blackAndWhite="1" r:id="rId1"/>
  <headerFooter alignWithMargins="0">
    <oddFooter>&amp;L&amp;D&amp;RCopyright: Handwerkskammer Düsseldorf</oddFooter>
  </headerFooter>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21">
    <tabColor theme="6" tint="0.79998168889431442"/>
    <pageSetUpPr fitToPage="1"/>
  </sheetPr>
  <dimension ref="A2:AH168"/>
  <sheetViews>
    <sheetView showGridLines="0" zoomScale="50" zoomScaleNormal="50" zoomScaleSheetLayoutView="50" workbookViewId="0">
      <selection activeCell="D20" sqref="D20"/>
    </sheetView>
  </sheetViews>
  <sheetFormatPr baseColWidth="10" defaultColWidth="11.42578125" defaultRowHeight="12.75"/>
  <cols>
    <col min="1" max="1" width="62.140625" style="17" customWidth="1"/>
    <col min="2" max="2" width="10.42578125" style="63" customWidth="1"/>
    <col min="3" max="3" width="16.42578125" style="17" customWidth="1"/>
    <col min="4" max="16" width="14.42578125" style="17" customWidth="1"/>
    <col min="17" max="17" width="11.42578125" style="17"/>
    <col min="18" max="18" width="25.42578125" style="17" customWidth="1"/>
    <col min="19" max="16384" width="11.42578125" style="17"/>
  </cols>
  <sheetData>
    <row r="2" spans="1:34" ht="15">
      <c r="A2" s="1055" t="s">
        <v>525</v>
      </c>
      <c r="B2" s="1069" t="str">
        <f>'Liquiditätsplan-1.Jahr'!B2</f>
        <v>nein</v>
      </c>
      <c r="C2" s="1056"/>
      <c r="D2" s="1189" t="s">
        <v>519</v>
      </c>
      <c r="E2" s="1190"/>
    </row>
    <row r="4" spans="1:34" s="1" customFormat="1" ht="27.75">
      <c r="A4" s="715" t="str">
        <f xml:space="preserve"> CONCATENATE( "Liquiditätsplanung des 2. Geschäftsjahres des Unternehmens :  ", Startseite!C14)</f>
        <v xml:space="preserve">Liquiditätsplanung des 2. Geschäftsjahres des Unternehmens :  </v>
      </c>
      <c r="B4" s="809"/>
      <c r="C4" s="717"/>
      <c r="D4" s="718"/>
      <c r="E4" s="718"/>
      <c r="F4" s="718"/>
      <c r="G4" s="718"/>
      <c r="H4" s="718"/>
      <c r="I4" s="719">
        <f>'Personalkosten 2. Jahr'!K4</f>
        <v>44058</v>
      </c>
      <c r="J4" s="720" t="s">
        <v>251</v>
      </c>
      <c r="K4" s="719">
        <f>'Personalkosten 2. Jahr'!M4</f>
        <v>44388</v>
      </c>
      <c r="L4" s="718"/>
      <c r="M4" s="1058"/>
      <c r="N4" s="1058"/>
      <c r="O4" s="1058"/>
      <c r="P4" s="1058"/>
      <c r="Q4" s="718"/>
      <c r="R4" s="718"/>
      <c r="S4" s="718"/>
      <c r="T4" s="718"/>
      <c r="U4" s="718"/>
      <c r="V4" s="718"/>
      <c r="W4" s="718"/>
      <c r="X4" s="718"/>
      <c r="Y4" s="718"/>
      <c r="Z4" s="718"/>
      <c r="AA4" s="718"/>
      <c r="AB4" s="718"/>
      <c r="AC4" s="718"/>
      <c r="AD4" s="718"/>
      <c r="AE4" s="718"/>
      <c r="AF4" s="718"/>
      <c r="AG4" s="718"/>
      <c r="AH4" s="718"/>
    </row>
    <row r="5" spans="1:34" s="1" customFormat="1" ht="17.25" customHeight="1">
      <c r="A5" s="721"/>
      <c r="B5" s="810"/>
      <c r="C5" s="721"/>
      <c r="D5" s="718"/>
      <c r="E5" s="718"/>
      <c r="F5" s="718"/>
      <c r="G5" s="718"/>
      <c r="H5" s="718"/>
      <c r="I5" s="718"/>
      <c r="J5" s="718"/>
      <c r="K5" s="718"/>
      <c r="L5" s="718"/>
      <c r="M5" s="1058"/>
      <c r="N5" s="1059"/>
      <c r="O5" s="1393"/>
      <c r="P5" s="1393"/>
      <c r="Q5" s="718"/>
      <c r="R5" s="718"/>
      <c r="S5" s="718"/>
      <c r="T5" s="718"/>
      <c r="U5" s="718"/>
      <c r="V5" s="718"/>
      <c r="W5" s="718"/>
      <c r="X5" s="718"/>
      <c r="Y5" s="718"/>
      <c r="Z5" s="718"/>
      <c r="AA5" s="718"/>
      <c r="AB5" s="718"/>
      <c r="AC5" s="718"/>
      <c r="AD5" s="718"/>
      <c r="AE5" s="718"/>
      <c r="AF5" s="718"/>
      <c r="AG5" s="718"/>
      <c r="AH5" s="718"/>
    </row>
    <row r="6" spans="1:34" s="1" customFormat="1" ht="15.75">
      <c r="A6" s="718"/>
      <c r="B6" s="811" t="s">
        <v>431</v>
      </c>
      <c r="C6" s="718"/>
      <c r="D6" s="718"/>
      <c r="E6" s="718"/>
      <c r="F6" s="718"/>
      <c r="G6" s="812"/>
      <c r="H6" s="718"/>
      <c r="I6" s="718"/>
      <c r="J6" s="718"/>
      <c r="K6" s="718"/>
      <c r="L6" s="718"/>
      <c r="M6" s="1058"/>
      <c r="N6" s="1058"/>
      <c r="O6" s="1058"/>
      <c r="P6" s="1058"/>
      <c r="Q6" s="718"/>
      <c r="R6" s="718"/>
      <c r="S6" s="718"/>
      <c r="T6" s="718"/>
      <c r="U6" s="718"/>
      <c r="V6" s="718"/>
      <c r="W6" s="718"/>
      <c r="X6" s="718"/>
      <c r="Y6" s="718"/>
      <c r="Z6" s="718"/>
      <c r="AA6" s="718"/>
      <c r="AB6" s="718"/>
      <c r="AC6" s="718"/>
      <c r="AD6" s="718"/>
      <c r="AE6" s="718"/>
      <c r="AF6" s="718"/>
      <c r="AG6" s="718"/>
      <c r="AH6" s="718"/>
    </row>
    <row r="7" spans="1:34" s="1" customFormat="1" ht="15">
      <c r="A7" s="718"/>
      <c r="B7" s="813">
        <f>'Liquiditätsplan-1.Jahr'!B7</f>
        <v>0.5</v>
      </c>
      <c r="C7" s="724" t="s">
        <v>55</v>
      </c>
      <c r="D7" s="725"/>
      <c r="E7" s="724"/>
      <c r="F7" s="724"/>
      <c r="G7" s="726"/>
      <c r="H7" s="727"/>
      <c r="I7" s="718"/>
      <c r="J7" s="718"/>
      <c r="K7" s="718"/>
      <c r="L7" s="718"/>
      <c r="M7" s="1058"/>
      <c r="N7" s="1060"/>
      <c r="O7" s="1061"/>
      <c r="P7" s="1063"/>
      <c r="Q7" s="718"/>
      <c r="R7" s="718"/>
      <c r="S7" s="718"/>
      <c r="T7" s="718"/>
      <c r="U7" s="718"/>
      <c r="V7" s="718"/>
      <c r="W7" s="718"/>
      <c r="X7" s="718"/>
      <c r="Y7" s="718"/>
      <c r="Z7" s="718"/>
      <c r="AA7" s="718"/>
      <c r="AB7" s="718"/>
      <c r="AC7" s="718"/>
      <c r="AD7" s="718"/>
      <c r="AE7" s="718"/>
      <c r="AF7" s="718"/>
      <c r="AG7" s="718"/>
      <c r="AH7" s="718"/>
    </row>
    <row r="8" spans="1:34" s="1" customFormat="1" ht="15">
      <c r="A8" s="718"/>
      <c r="B8" s="814">
        <f>'Liquiditätsplan-1.Jahr'!B8</f>
        <v>0.4</v>
      </c>
      <c r="C8" s="727" t="s">
        <v>56</v>
      </c>
      <c r="D8" s="728"/>
      <c r="E8" s="727"/>
      <c r="F8" s="727"/>
      <c r="G8" s="729"/>
      <c r="H8" s="727"/>
      <c r="I8" s="718"/>
      <c r="J8" s="718"/>
      <c r="K8" s="718"/>
      <c r="L8" s="718"/>
      <c r="M8" s="1058"/>
      <c r="N8" s="1058"/>
      <c r="O8" s="1058"/>
      <c r="P8" s="1058"/>
      <c r="Q8" s="718"/>
      <c r="R8" s="718"/>
      <c r="S8" s="718"/>
      <c r="T8" s="718"/>
      <c r="U8" s="718"/>
      <c r="V8" s="718"/>
      <c r="W8" s="718"/>
      <c r="X8" s="718"/>
      <c r="Y8" s="718"/>
      <c r="Z8" s="718"/>
      <c r="AA8" s="718"/>
      <c r="AB8" s="718"/>
      <c r="AC8" s="718"/>
      <c r="AD8" s="718"/>
      <c r="AE8" s="718"/>
      <c r="AF8" s="718"/>
      <c r="AG8" s="718"/>
      <c r="AH8" s="718"/>
    </row>
    <row r="9" spans="1:34" s="1" customFormat="1" ht="15">
      <c r="A9" s="718"/>
      <c r="B9" s="815">
        <f>'Liquiditätsplan-1.Jahr'!B9</f>
        <v>0.1</v>
      </c>
      <c r="C9" s="727" t="s">
        <v>57</v>
      </c>
      <c r="D9" s="728"/>
      <c r="E9" s="727"/>
      <c r="F9" s="727"/>
      <c r="G9" s="729"/>
      <c r="H9" s="727"/>
      <c r="I9" s="718"/>
      <c r="J9" s="718"/>
      <c r="K9" s="718"/>
      <c r="L9" s="718"/>
      <c r="M9" s="718"/>
      <c r="N9" s="718"/>
      <c r="O9" s="718"/>
      <c r="P9" s="718"/>
      <c r="Q9" s="727"/>
      <c r="R9" s="1064"/>
      <c r="S9" s="300"/>
      <c r="T9" s="300"/>
      <c r="U9" s="300"/>
      <c r="V9" s="718"/>
      <c r="W9" s="718"/>
      <c r="X9" s="718"/>
      <c r="Y9" s="718"/>
      <c r="Z9" s="718"/>
      <c r="AA9" s="718"/>
      <c r="AB9" s="718"/>
      <c r="AC9" s="718"/>
      <c r="AD9" s="718"/>
      <c r="AE9" s="718"/>
      <c r="AF9" s="718"/>
      <c r="AG9" s="718"/>
      <c r="AH9" s="718"/>
    </row>
    <row r="10" spans="1:34" s="1" customFormat="1" ht="15.75">
      <c r="A10" s="718"/>
      <c r="B10" s="814">
        <f>'Liquiditätsplan-1.Jahr'!B10</f>
        <v>0.19</v>
      </c>
      <c r="C10" s="724" t="s">
        <v>58</v>
      </c>
      <c r="D10" s="730"/>
      <c r="E10" s="724"/>
      <c r="F10" s="724"/>
      <c r="G10" s="726"/>
      <c r="H10" s="727"/>
      <c r="I10" s="718"/>
      <c r="J10" s="718"/>
      <c r="K10" s="718"/>
      <c r="L10" s="718"/>
      <c r="M10" s="718"/>
      <c r="N10" s="718"/>
      <c r="O10" s="718"/>
      <c r="P10" s="718"/>
      <c r="Q10" s="727"/>
      <c r="R10" s="1057"/>
      <c r="S10" s="300"/>
      <c r="T10" s="300"/>
      <c r="U10" s="300"/>
      <c r="V10" s="718"/>
      <c r="W10" s="718"/>
      <c r="X10" s="718"/>
      <c r="Y10" s="718"/>
      <c r="Z10" s="718"/>
      <c r="AA10" s="718"/>
      <c r="AB10" s="718"/>
      <c r="AC10" s="718"/>
      <c r="AD10" s="718"/>
      <c r="AE10" s="718"/>
      <c r="AF10" s="718"/>
      <c r="AG10" s="718"/>
      <c r="AH10" s="718"/>
    </row>
    <row r="11" spans="1:34" s="1" customFormat="1" ht="15">
      <c r="A11" s="718"/>
      <c r="B11" s="815">
        <f>'Liquiditätsplan-1.Jahr'!B11</f>
        <v>0.19</v>
      </c>
      <c r="C11" s="731" t="s">
        <v>59</v>
      </c>
      <c r="D11" s="732"/>
      <c r="E11" s="731"/>
      <c r="F11" s="731"/>
      <c r="G11" s="733"/>
      <c r="H11" s="727"/>
      <c r="I11" s="718"/>
      <c r="J11" s="718"/>
      <c r="K11" s="718"/>
      <c r="L11" s="718"/>
      <c r="M11" s="718"/>
      <c r="N11" s="718"/>
      <c r="O11" s="718"/>
      <c r="P11" s="718"/>
      <c r="Q11" s="727"/>
      <c r="R11" s="1065"/>
      <c r="S11" s="300"/>
      <c r="T11" s="300"/>
      <c r="U11" s="300"/>
      <c r="V11" s="718"/>
      <c r="W11" s="718"/>
      <c r="X11" s="718"/>
      <c r="Y11" s="718"/>
      <c r="Z11" s="718"/>
      <c r="AA11" s="718"/>
      <c r="AB11" s="718"/>
      <c r="AC11" s="718"/>
      <c r="AD11" s="718"/>
      <c r="AE11" s="718"/>
      <c r="AF11" s="718"/>
      <c r="AG11" s="718"/>
      <c r="AH11" s="718"/>
    </row>
    <row r="12" spans="1:34" s="1" customFormat="1" ht="16.5" thickBot="1">
      <c r="A12" s="734"/>
      <c r="B12" s="816"/>
      <c r="C12" s="734"/>
      <c r="D12" s="736"/>
      <c r="E12" s="734"/>
      <c r="F12" s="718"/>
      <c r="G12" s="718"/>
      <c r="H12" s="718"/>
      <c r="I12" s="718"/>
      <c r="J12" s="718"/>
      <c r="K12" s="718"/>
      <c r="L12" s="718"/>
      <c r="M12" s="718"/>
      <c r="N12" s="140"/>
      <c r="O12" s="140"/>
      <c r="P12" s="718"/>
      <c r="Q12" s="727"/>
      <c r="R12" s="117"/>
      <c r="S12" s="75"/>
      <c r="T12" s="75"/>
      <c r="U12" s="75"/>
      <c r="V12" s="718"/>
      <c r="W12" s="718"/>
      <c r="X12" s="718"/>
      <c r="Y12" s="718"/>
      <c r="Z12" s="718"/>
      <c r="AA12" s="718"/>
      <c r="AB12" s="718"/>
      <c r="AC12" s="718"/>
      <c r="AD12" s="718"/>
      <c r="AE12" s="718"/>
      <c r="AF12" s="718"/>
      <c r="AG12" s="718"/>
      <c r="AH12" s="718"/>
    </row>
    <row r="13" spans="1:34" s="1" customFormat="1" ht="15.75">
      <c r="A13" s="718"/>
      <c r="B13" s="817" t="s">
        <v>433</v>
      </c>
      <c r="C13" s="738" t="s">
        <v>60</v>
      </c>
      <c r="D13" s="739">
        <f>Startseite!D16</f>
        <v>43678</v>
      </c>
      <c r="E13" s="740">
        <f>D13+32</f>
        <v>43710</v>
      </c>
      <c r="F13" s="740">
        <f t="shared" ref="F13:O13" si="0">E13+31</f>
        <v>43741</v>
      </c>
      <c r="G13" s="740">
        <f t="shared" si="0"/>
        <v>43772</v>
      </c>
      <c r="H13" s="740">
        <f t="shared" si="0"/>
        <v>43803</v>
      </c>
      <c r="I13" s="740">
        <f t="shared" si="0"/>
        <v>43834</v>
      </c>
      <c r="J13" s="740">
        <f t="shared" si="0"/>
        <v>43865</v>
      </c>
      <c r="K13" s="740">
        <f t="shared" si="0"/>
        <v>43896</v>
      </c>
      <c r="L13" s="740">
        <f t="shared" si="0"/>
        <v>43927</v>
      </c>
      <c r="M13" s="740">
        <f t="shared" si="0"/>
        <v>43958</v>
      </c>
      <c r="N13" s="740">
        <f t="shared" si="0"/>
        <v>43989</v>
      </c>
      <c r="O13" s="818">
        <f t="shared" si="0"/>
        <v>44020</v>
      </c>
      <c r="P13" s="741" t="s">
        <v>452</v>
      </c>
      <c r="Q13" s="745"/>
      <c r="R13" s="718"/>
      <c r="S13" s="718"/>
      <c r="T13" s="718"/>
      <c r="U13" s="718"/>
      <c r="V13" s="718"/>
      <c r="W13" s="718"/>
      <c r="X13" s="718"/>
      <c r="Y13" s="718"/>
      <c r="Z13" s="718"/>
      <c r="AA13" s="718"/>
      <c r="AB13" s="718"/>
      <c r="AC13" s="718"/>
      <c r="AD13" s="718"/>
      <c r="AE13" s="718"/>
      <c r="AF13" s="718"/>
      <c r="AG13" s="718"/>
      <c r="AH13" s="718"/>
    </row>
    <row r="14" spans="1:34" s="1" customFormat="1" ht="15.75">
      <c r="A14" s="742" t="s">
        <v>62</v>
      </c>
      <c r="B14" s="817"/>
      <c r="C14" s="743">
        <f>Rentabilität!G21</f>
        <v>0</v>
      </c>
      <c r="D14" s="924">
        <f>Hilfstabelle!B148</f>
        <v>0</v>
      </c>
      <c r="E14" s="924">
        <f>Hilfstabelle!C148</f>
        <v>0</v>
      </c>
      <c r="F14" s="924">
        <f>Hilfstabelle!D148</f>
        <v>0</v>
      </c>
      <c r="G14" s="924">
        <f>Hilfstabelle!E148</f>
        <v>0</v>
      </c>
      <c r="H14" s="924">
        <f>Hilfstabelle!F148</f>
        <v>0</v>
      </c>
      <c r="I14" s="924">
        <f>Hilfstabelle!G148</f>
        <v>0</v>
      </c>
      <c r="J14" s="924">
        <f>Hilfstabelle!H148</f>
        <v>0</v>
      </c>
      <c r="K14" s="924">
        <f>Hilfstabelle!I148</f>
        <v>0</v>
      </c>
      <c r="L14" s="924">
        <f>Hilfstabelle!J148</f>
        <v>0</v>
      </c>
      <c r="M14" s="924">
        <f>Hilfstabelle!K148</f>
        <v>0</v>
      </c>
      <c r="N14" s="924">
        <f>Hilfstabelle!L148</f>
        <v>0</v>
      </c>
      <c r="O14" s="924">
        <f>Hilfstabelle!M148</f>
        <v>0</v>
      </c>
      <c r="P14" s="744">
        <f>SUM(D14:O14)</f>
        <v>0</v>
      </c>
      <c r="Q14" s="745" t="str">
        <f>IF(AND(ABS(P14-C14)&gt;100,P14&lt;&gt;0),"Überprüfe Eintragung","")</f>
        <v/>
      </c>
      <c r="R14" s="718"/>
      <c r="S14" s="718"/>
      <c r="T14" s="718"/>
      <c r="U14" s="718"/>
      <c r="V14" s="718"/>
      <c r="W14" s="718"/>
      <c r="X14" s="718"/>
      <c r="Y14" s="718"/>
      <c r="Z14" s="718"/>
      <c r="AA14" s="718"/>
      <c r="AB14" s="718"/>
      <c r="AC14" s="718"/>
      <c r="AD14" s="718"/>
      <c r="AE14" s="718"/>
      <c r="AF14" s="718"/>
      <c r="AG14" s="718"/>
      <c r="AH14" s="718"/>
    </row>
    <row r="15" spans="1:34" s="1" customFormat="1" ht="15">
      <c r="A15" s="746" t="s">
        <v>63</v>
      </c>
      <c r="B15" s="819"/>
      <c r="C15" s="748">
        <f t="shared" ref="C15:O15" si="1">C14*$B$10</f>
        <v>0</v>
      </c>
      <c r="D15" s="749">
        <f t="shared" si="1"/>
        <v>0</v>
      </c>
      <c r="E15" s="749">
        <f t="shared" si="1"/>
        <v>0</v>
      </c>
      <c r="F15" s="749">
        <f t="shared" si="1"/>
        <v>0</v>
      </c>
      <c r="G15" s="749">
        <f t="shared" si="1"/>
        <v>0</v>
      </c>
      <c r="H15" s="749">
        <f t="shared" si="1"/>
        <v>0</v>
      </c>
      <c r="I15" s="749">
        <f t="shared" si="1"/>
        <v>0</v>
      </c>
      <c r="J15" s="749">
        <f t="shared" si="1"/>
        <v>0</v>
      </c>
      <c r="K15" s="749">
        <f t="shared" si="1"/>
        <v>0</v>
      </c>
      <c r="L15" s="749">
        <f t="shared" si="1"/>
        <v>0</v>
      </c>
      <c r="M15" s="749">
        <f t="shared" si="1"/>
        <v>0</v>
      </c>
      <c r="N15" s="749">
        <f t="shared" si="1"/>
        <v>0</v>
      </c>
      <c r="O15" s="765">
        <f t="shared" si="1"/>
        <v>0</v>
      </c>
      <c r="P15" s="764">
        <f>SUM(D15:O15)</f>
        <v>0</v>
      </c>
      <c r="Q15" s="745"/>
      <c r="R15" s="718"/>
      <c r="S15" s="718"/>
      <c r="T15" s="718"/>
      <c r="U15" s="718"/>
      <c r="V15" s="718"/>
      <c r="W15" s="718"/>
      <c r="X15" s="718"/>
      <c r="Y15" s="718"/>
      <c r="Z15" s="718"/>
      <c r="AA15" s="718"/>
      <c r="AB15" s="718"/>
      <c r="AC15" s="718"/>
      <c r="AD15" s="718"/>
      <c r="AE15" s="718"/>
      <c r="AF15" s="718"/>
      <c r="AG15" s="718"/>
      <c r="AH15" s="718"/>
    </row>
    <row r="16" spans="1:34" s="1" customFormat="1" ht="15">
      <c r="A16" s="751"/>
      <c r="B16" s="820"/>
      <c r="C16" s="753"/>
      <c r="D16" s="751"/>
      <c r="E16" s="751"/>
      <c r="F16" s="751"/>
      <c r="G16" s="751"/>
      <c r="H16" s="751"/>
      <c r="I16" s="751"/>
      <c r="J16" s="751"/>
      <c r="K16" s="751"/>
      <c r="L16" s="751"/>
      <c r="M16" s="751"/>
      <c r="N16" s="751"/>
      <c r="O16" s="751"/>
      <c r="P16" s="751"/>
      <c r="Q16" s="745"/>
      <c r="R16" s="718"/>
      <c r="S16" s="718"/>
      <c r="T16" s="718"/>
      <c r="U16" s="718"/>
      <c r="V16" s="718"/>
      <c r="W16" s="718"/>
      <c r="X16" s="718"/>
      <c r="Y16" s="718"/>
      <c r="Z16" s="718"/>
      <c r="AA16" s="718"/>
      <c r="AB16" s="718"/>
      <c r="AC16" s="718"/>
      <c r="AD16" s="718"/>
      <c r="AE16" s="718"/>
      <c r="AF16" s="718"/>
      <c r="AG16" s="718"/>
      <c r="AH16" s="718"/>
    </row>
    <row r="17" spans="1:34" s="1" customFormat="1" ht="15.75">
      <c r="A17" s="755" t="s">
        <v>64</v>
      </c>
      <c r="B17" s="821"/>
      <c r="C17" s="757"/>
      <c r="D17" s="758"/>
      <c r="E17" s="758"/>
      <c r="F17" s="758"/>
      <c r="G17" s="758"/>
      <c r="H17" s="758"/>
      <c r="I17" s="758"/>
      <c r="J17" s="758"/>
      <c r="K17" s="758"/>
      <c r="L17" s="758"/>
      <c r="M17" s="758"/>
      <c r="N17" s="758"/>
      <c r="O17" s="758"/>
      <c r="P17" s="804"/>
      <c r="Q17" s="745"/>
      <c r="R17" s="718"/>
      <c r="S17" s="718"/>
      <c r="T17" s="718"/>
      <c r="U17" s="718"/>
      <c r="V17" s="718"/>
      <c r="W17" s="718"/>
      <c r="X17" s="718"/>
      <c r="Y17" s="718"/>
      <c r="Z17" s="718"/>
      <c r="AA17" s="718"/>
      <c r="AB17" s="718"/>
      <c r="AC17" s="718"/>
      <c r="AD17" s="718"/>
      <c r="AE17" s="718"/>
      <c r="AF17" s="718"/>
      <c r="AG17" s="718"/>
      <c r="AH17" s="718"/>
    </row>
    <row r="18" spans="1:34" s="1" customFormat="1" ht="15">
      <c r="A18" s="759" t="s">
        <v>69</v>
      </c>
      <c r="B18" s="822"/>
      <c r="C18" s="761">
        <f>C14+C15</f>
        <v>0</v>
      </c>
      <c r="D18" s="762">
        <f>(D14+D15)*$B$7</f>
        <v>0</v>
      </c>
      <c r="E18" s="762">
        <f>(D14+D15)*B8+(E14+E15)*B7</f>
        <v>0</v>
      </c>
      <c r="F18" s="762">
        <f t="shared" ref="F18:O18" si="2">(D14+D15)*$B$9+(E14+E15)*$B$8+(F14+F15)*$B$7</f>
        <v>0</v>
      </c>
      <c r="G18" s="762">
        <f t="shared" si="2"/>
        <v>0</v>
      </c>
      <c r="H18" s="762">
        <f t="shared" si="2"/>
        <v>0</v>
      </c>
      <c r="I18" s="762">
        <f t="shared" si="2"/>
        <v>0</v>
      </c>
      <c r="J18" s="762">
        <f t="shared" si="2"/>
        <v>0</v>
      </c>
      <c r="K18" s="762">
        <f t="shared" si="2"/>
        <v>0</v>
      </c>
      <c r="L18" s="762">
        <f t="shared" si="2"/>
        <v>0</v>
      </c>
      <c r="M18" s="762">
        <f t="shared" si="2"/>
        <v>0</v>
      </c>
      <c r="N18" s="762">
        <f t="shared" si="2"/>
        <v>0</v>
      </c>
      <c r="O18" s="823">
        <f t="shared" si="2"/>
        <v>0</v>
      </c>
      <c r="P18" s="764">
        <f>SUM(D18:O18)</f>
        <v>0</v>
      </c>
      <c r="Q18" s="745"/>
      <c r="R18" s="718"/>
      <c r="S18" s="718"/>
      <c r="T18" s="718"/>
      <c r="U18" s="718"/>
      <c r="V18" s="718"/>
      <c r="W18" s="718"/>
      <c r="X18" s="718"/>
      <c r="Y18" s="718"/>
      <c r="Z18" s="718"/>
      <c r="AA18" s="718"/>
      <c r="AB18" s="718"/>
      <c r="AC18" s="718"/>
      <c r="AD18" s="718"/>
      <c r="AE18" s="718"/>
      <c r="AF18" s="718"/>
      <c r="AG18" s="718"/>
      <c r="AH18" s="718"/>
    </row>
    <row r="19" spans="1:34" s="1" customFormat="1" ht="15">
      <c r="A19" s="746" t="s">
        <v>237</v>
      </c>
      <c r="B19" s="819"/>
      <c r="C19" s="748">
        <f>('Liquiditätsplan-1.Jahr'!N14+'Liquiditätsplan-1.Jahr'!N15)*B9+('Liquiditätsplan-1.Jahr'!O14+'Liquiditätsplan-1.Jahr'!O15)*(B8+B9)</f>
        <v>0</v>
      </c>
      <c r="D19" s="748">
        <f>('Liquiditätsplan-1.Jahr'!N14+'Liquiditätsplan-1.Jahr'!N15)*B9+('Liquiditätsplan-1.Jahr'!O14+'Liquiditätsplan-1.Jahr'!O15)*B8</f>
        <v>0</v>
      </c>
      <c r="E19" s="748">
        <f>('Liquiditätsplan-1.Jahr'!O14+'Liquiditätsplan-1.Jahr'!O15)*B9</f>
        <v>0</v>
      </c>
      <c r="F19" s="748"/>
      <c r="G19" s="748"/>
      <c r="H19" s="748"/>
      <c r="I19" s="748"/>
      <c r="J19" s="748"/>
      <c r="K19" s="748"/>
      <c r="L19" s="748"/>
      <c r="M19" s="748"/>
      <c r="N19" s="748"/>
      <c r="O19" s="824"/>
      <c r="P19" s="764">
        <f>SUM(D19:O19)</f>
        <v>0</v>
      </c>
      <c r="Q19" s="745"/>
      <c r="R19" s="718"/>
      <c r="S19" s="718"/>
      <c r="T19" s="718"/>
      <c r="U19" s="718"/>
      <c r="V19" s="718"/>
      <c r="W19" s="718"/>
      <c r="X19" s="718"/>
      <c r="Y19" s="718"/>
      <c r="Z19" s="718"/>
      <c r="AA19" s="718"/>
      <c r="AB19" s="718"/>
      <c r="AC19" s="718"/>
      <c r="AD19" s="718"/>
      <c r="AE19" s="718"/>
      <c r="AF19" s="718"/>
      <c r="AG19" s="718"/>
      <c r="AH19" s="718"/>
    </row>
    <row r="20" spans="1:34" s="1" customFormat="1" ht="16.5" thickBot="1">
      <c r="A20" s="746" t="s">
        <v>296</v>
      </c>
      <c r="B20" s="817"/>
      <c r="C20" s="924"/>
      <c r="D20" s="924"/>
      <c r="E20" s="924"/>
      <c r="F20" s="924"/>
      <c r="G20" s="924"/>
      <c r="H20" s="924"/>
      <c r="I20" s="924"/>
      <c r="J20" s="924"/>
      <c r="K20" s="924"/>
      <c r="L20" s="924"/>
      <c r="M20" s="924"/>
      <c r="N20" s="924"/>
      <c r="O20" s="926"/>
      <c r="P20" s="750">
        <f>SUM(D20:O20)</f>
        <v>0</v>
      </c>
      <c r="Q20" s="745" t="str">
        <f>IF(ABS(P20-C20)&gt;100,"Überprüfe Eintragung","")</f>
        <v/>
      </c>
      <c r="R20" s="718"/>
      <c r="S20" s="718"/>
      <c r="T20" s="718"/>
      <c r="U20" s="718"/>
      <c r="V20" s="718"/>
      <c r="W20" s="718"/>
      <c r="X20" s="718"/>
      <c r="Y20" s="718"/>
      <c r="Z20" s="718"/>
      <c r="AA20" s="718"/>
      <c r="AB20" s="718"/>
      <c r="AC20" s="718"/>
      <c r="AD20" s="718"/>
      <c r="AE20" s="718"/>
      <c r="AF20" s="718"/>
      <c r="AG20" s="718"/>
      <c r="AH20" s="718"/>
    </row>
    <row r="21" spans="1:34" s="1" customFormat="1" ht="17.25" thickTop="1" thickBot="1">
      <c r="A21" s="766" t="s">
        <v>191</v>
      </c>
      <c r="B21" s="825"/>
      <c r="C21" s="768">
        <f>C18+C19+C20</f>
        <v>0</v>
      </c>
      <c r="D21" s="769">
        <f>D18+D19+D20</f>
        <v>0</v>
      </c>
      <c r="E21" s="769">
        <f t="shared" ref="E21:O21" si="3">E18+E19+E20</f>
        <v>0</v>
      </c>
      <c r="F21" s="769">
        <f t="shared" si="3"/>
        <v>0</v>
      </c>
      <c r="G21" s="769">
        <f t="shared" si="3"/>
        <v>0</v>
      </c>
      <c r="H21" s="769">
        <f t="shared" si="3"/>
        <v>0</v>
      </c>
      <c r="I21" s="769">
        <f t="shared" si="3"/>
        <v>0</v>
      </c>
      <c r="J21" s="769">
        <f t="shared" si="3"/>
        <v>0</v>
      </c>
      <c r="K21" s="769">
        <f t="shared" si="3"/>
        <v>0</v>
      </c>
      <c r="L21" s="769">
        <f t="shared" si="3"/>
        <v>0</v>
      </c>
      <c r="M21" s="769">
        <f t="shared" si="3"/>
        <v>0</v>
      </c>
      <c r="N21" s="769">
        <f t="shared" si="3"/>
        <v>0</v>
      </c>
      <c r="O21" s="826">
        <f t="shared" si="3"/>
        <v>0</v>
      </c>
      <c r="P21" s="827">
        <f>SUM(D21:O21)</f>
        <v>0</v>
      </c>
      <c r="Q21" s="745"/>
      <c r="R21" s="718"/>
      <c r="S21" s="718"/>
      <c r="T21" s="718"/>
      <c r="U21" s="718"/>
      <c r="V21" s="718"/>
      <c r="W21" s="718"/>
      <c r="X21" s="718"/>
      <c r="Y21" s="718"/>
      <c r="Z21" s="718"/>
      <c r="AA21" s="718"/>
      <c r="AB21" s="718"/>
      <c r="AC21" s="718"/>
      <c r="AD21" s="718"/>
      <c r="AE21" s="718"/>
      <c r="AF21" s="718"/>
      <c r="AG21" s="718"/>
      <c r="AH21" s="718"/>
    </row>
    <row r="22" spans="1:34" s="1" customFormat="1" ht="15.75" thickTop="1">
      <c r="A22" s="727"/>
      <c r="B22" s="828"/>
      <c r="C22" s="772"/>
      <c r="D22" s="773"/>
      <c r="E22" s="773"/>
      <c r="F22" s="773"/>
      <c r="G22" s="773"/>
      <c r="H22" s="773"/>
      <c r="I22" s="773"/>
      <c r="J22" s="773"/>
      <c r="K22" s="773"/>
      <c r="L22" s="773"/>
      <c r="M22" s="773"/>
      <c r="N22" s="773"/>
      <c r="O22" s="773"/>
      <c r="P22" s="773"/>
      <c r="Q22" s="745"/>
      <c r="R22" s="718"/>
      <c r="S22" s="718"/>
      <c r="T22" s="718"/>
      <c r="U22" s="718"/>
      <c r="V22" s="718"/>
      <c r="W22" s="718"/>
      <c r="X22" s="718"/>
      <c r="Y22" s="718"/>
      <c r="Z22" s="718"/>
      <c r="AA22" s="718"/>
      <c r="AB22" s="718"/>
      <c r="AC22" s="718"/>
      <c r="AD22" s="718"/>
      <c r="AE22" s="718"/>
      <c r="AF22" s="718"/>
      <c r="AG22" s="718"/>
      <c r="AH22" s="718"/>
    </row>
    <row r="23" spans="1:34" s="1" customFormat="1" ht="15.75">
      <c r="A23" s="755" t="s">
        <v>106</v>
      </c>
      <c r="B23" s="821"/>
      <c r="C23" s="757"/>
      <c r="D23" s="774"/>
      <c r="E23" s="774"/>
      <c r="F23" s="774"/>
      <c r="G23" s="774"/>
      <c r="H23" s="774"/>
      <c r="I23" s="774"/>
      <c r="J23" s="774"/>
      <c r="K23" s="774"/>
      <c r="L23" s="774"/>
      <c r="M23" s="774"/>
      <c r="N23" s="774"/>
      <c r="O23" s="774"/>
      <c r="P23" s="773"/>
      <c r="Q23" s="745"/>
      <c r="R23" s="718"/>
      <c r="S23" s="718"/>
      <c r="T23" s="718"/>
      <c r="U23" s="718"/>
      <c r="V23" s="718"/>
      <c r="W23" s="718"/>
      <c r="X23" s="718"/>
      <c r="Y23" s="718"/>
      <c r="Z23" s="718"/>
      <c r="AA23" s="718"/>
      <c r="AB23" s="718"/>
      <c r="AC23" s="718"/>
      <c r="AD23" s="718"/>
      <c r="AE23" s="718"/>
      <c r="AF23" s="718"/>
      <c r="AG23" s="718"/>
      <c r="AH23" s="718"/>
    </row>
    <row r="24" spans="1:34" s="1" customFormat="1" ht="15.75" customHeight="1">
      <c r="A24" s="746" t="s">
        <v>83</v>
      </c>
      <c r="B24" s="819" t="s">
        <v>82</v>
      </c>
      <c r="C24" s="748">
        <f>Rentabilität!G33</f>
        <v>0</v>
      </c>
      <c r="D24" s="924">
        <f>D14*Rentabilität!$H33/100</f>
        <v>0</v>
      </c>
      <c r="E24" s="924">
        <f>E14*Rentabilität!$H33/100</f>
        <v>0</v>
      </c>
      <c r="F24" s="924">
        <f>F14*Rentabilität!$H33/100</f>
        <v>0</v>
      </c>
      <c r="G24" s="924">
        <f>G14*Rentabilität!$H33/100</f>
        <v>0</v>
      </c>
      <c r="H24" s="924">
        <f>H14*Rentabilität!$H33/100</f>
        <v>0</v>
      </c>
      <c r="I24" s="924">
        <f>I14*Rentabilität!$H33/100</f>
        <v>0</v>
      </c>
      <c r="J24" s="924">
        <f>J14*Rentabilität!$H33/100</f>
        <v>0</v>
      </c>
      <c r="K24" s="924">
        <f>K14*Rentabilität!$H33/100</f>
        <v>0</v>
      </c>
      <c r="L24" s="924">
        <f>L14*Rentabilität!$H33/100</f>
        <v>0</v>
      </c>
      <c r="M24" s="924">
        <f>M14*Rentabilität!$H33/100</f>
        <v>0</v>
      </c>
      <c r="N24" s="924">
        <f>N14*Rentabilität!$H33/100</f>
        <v>0</v>
      </c>
      <c r="O24" s="924">
        <f>O14*Rentabilität!$H33/100</f>
        <v>0</v>
      </c>
      <c r="P24" s="764">
        <f>SUM(D24:O24)</f>
        <v>0</v>
      </c>
      <c r="Q24" s="745" t="str">
        <f>IF(AND(ABS(P24-C24)&gt;50,P24&lt;&gt;0),"Überprüfe Eintragung","")</f>
        <v/>
      </c>
      <c r="R24" s="718"/>
      <c r="S24" s="718"/>
      <c r="T24" s="718"/>
      <c r="U24" s="718"/>
      <c r="V24" s="718"/>
      <c r="W24" s="718"/>
      <c r="X24" s="718"/>
      <c r="Y24" s="718"/>
      <c r="Z24" s="718"/>
      <c r="AA24" s="718"/>
      <c r="AB24" s="718"/>
      <c r="AC24" s="718"/>
      <c r="AD24" s="718"/>
      <c r="AE24" s="718"/>
      <c r="AF24" s="718"/>
      <c r="AG24" s="718"/>
      <c r="AH24" s="718"/>
    </row>
    <row r="25" spans="1:34" s="1" customFormat="1" ht="15.75" customHeight="1">
      <c r="A25" s="746" t="s">
        <v>84</v>
      </c>
      <c r="B25" s="819" t="s">
        <v>82</v>
      </c>
      <c r="C25" s="748">
        <f>Rentabilität!G22</f>
        <v>0</v>
      </c>
      <c r="D25" s="924">
        <f>D14*Rentabilität!$H22/100</f>
        <v>0</v>
      </c>
      <c r="E25" s="924">
        <f>E14*Rentabilität!$H22/100</f>
        <v>0</v>
      </c>
      <c r="F25" s="924">
        <f>F14*Rentabilität!$H22/100</f>
        <v>0</v>
      </c>
      <c r="G25" s="924">
        <f>G14*Rentabilität!$H22/100</f>
        <v>0</v>
      </c>
      <c r="H25" s="924">
        <f>H14*Rentabilität!$H22/100</f>
        <v>0</v>
      </c>
      <c r="I25" s="924">
        <f>I14*Rentabilität!$H22/100</f>
        <v>0</v>
      </c>
      <c r="J25" s="924">
        <f>J14*Rentabilität!$H22/100</f>
        <v>0</v>
      </c>
      <c r="K25" s="924">
        <f>K14*Rentabilität!$H22/100</f>
        <v>0</v>
      </c>
      <c r="L25" s="924">
        <f>L14*Rentabilität!$H22/100</f>
        <v>0</v>
      </c>
      <c r="M25" s="924">
        <f>M14*Rentabilität!$H22/100</f>
        <v>0</v>
      </c>
      <c r="N25" s="924">
        <f>N14*Rentabilität!$H22/100</f>
        <v>0</v>
      </c>
      <c r="O25" s="924">
        <f>O14*Rentabilität!$H22/100</f>
        <v>0</v>
      </c>
      <c r="P25" s="764">
        <f>SUM(D25:O25)</f>
        <v>0</v>
      </c>
      <c r="Q25" s="745" t="str">
        <f t="shared" ref="Q25:Q39" si="4">IF(AND(ABS(P25-C25)&gt;50,P25&lt;&gt;0),"Überprüfe Eintragung","")</f>
        <v/>
      </c>
      <c r="R25" s="718"/>
      <c r="S25" s="718"/>
      <c r="T25" s="718"/>
      <c r="U25" s="718"/>
      <c r="V25" s="718"/>
      <c r="W25" s="718"/>
      <c r="X25" s="718"/>
      <c r="Y25" s="718"/>
      <c r="Z25" s="718"/>
      <c r="AA25" s="718"/>
      <c r="AB25" s="718"/>
      <c r="AC25" s="718"/>
      <c r="AD25" s="718"/>
      <c r="AE25" s="718"/>
      <c r="AF25" s="718"/>
      <c r="AG25" s="718"/>
      <c r="AH25" s="718"/>
    </row>
    <row r="26" spans="1:34" s="1" customFormat="1" ht="15.75" customHeight="1">
      <c r="A26" s="759" t="s">
        <v>124</v>
      </c>
      <c r="B26" s="822" t="s">
        <v>81</v>
      </c>
      <c r="C26" s="761">
        <f>Rentabilität!G35</f>
        <v>0</v>
      </c>
      <c r="D26" s="925">
        <f>Hilfstabelle!B62</f>
        <v>0</v>
      </c>
      <c r="E26" s="925">
        <f>Hilfstabelle!C62</f>
        <v>0</v>
      </c>
      <c r="F26" s="925">
        <f>Hilfstabelle!D62</f>
        <v>0</v>
      </c>
      <c r="G26" s="925">
        <f>Hilfstabelle!E62</f>
        <v>0</v>
      </c>
      <c r="H26" s="925">
        <f>Hilfstabelle!F62</f>
        <v>0</v>
      </c>
      <c r="I26" s="925">
        <f>Hilfstabelle!G62</f>
        <v>0</v>
      </c>
      <c r="J26" s="925">
        <f>Hilfstabelle!H62</f>
        <v>0</v>
      </c>
      <c r="K26" s="925">
        <f>Hilfstabelle!I62</f>
        <v>0</v>
      </c>
      <c r="L26" s="925">
        <f>Hilfstabelle!J62</f>
        <v>0</v>
      </c>
      <c r="M26" s="925">
        <f>Hilfstabelle!K62</f>
        <v>0</v>
      </c>
      <c r="N26" s="925">
        <f>Hilfstabelle!L62</f>
        <v>0</v>
      </c>
      <c r="O26" s="925">
        <f>Hilfstabelle!M62</f>
        <v>0</v>
      </c>
      <c r="P26" s="764">
        <f t="shared" ref="P26:P54" si="5">SUM(D26:O26)</f>
        <v>0</v>
      </c>
      <c r="Q26" s="745" t="str">
        <f t="shared" si="4"/>
        <v/>
      </c>
      <c r="R26" s="718"/>
      <c r="S26" s="718"/>
      <c r="T26" s="718"/>
      <c r="U26" s="718"/>
      <c r="V26" s="718"/>
      <c r="W26" s="718"/>
      <c r="X26" s="718"/>
      <c r="Y26" s="718"/>
      <c r="Z26" s="718"/>
      <c r="AA26" s="718"/>
      <c r="AB26" s="718"/>
      <c r="AC26" s="718"/>
      <c r="AD26" s="718"/>
      <c r="AE26" s="718"/>
      <c r="AF26" s="718"/>
      <c r="AG26" s="718"/>
      <c r="AH26" s="718"/>
    </row>
    <row r="27" spans="1:34" s="1" customFormat="1" ht="15.75" customHeight="1">
      <c r="A27" s="746" t="str">
        <f>'übrige Kosten'!A10</f>
        <v>Raumkosten (Miete, Pacht)</v>
      </c>
      <c r="B27" s="990" t="str">
        <f>'Liquiditätsplan-1.Jahr'!B27</f>
        <v>nein</v>
      </c>
      <c r="C27" s="748">
        <f>'übrige Kosten'!E10</f>
        <v>0</v>
      </c>
      <c r="D27" s="924">
        <f>Hilfstabelle!B149</f>
        <v>0</v>
      </c>
      <c r="E27" s="924">
        <f>Hilfstabelle!C149</f>
        <v>0</v>
      </c>
      <c r="F27" s="924">
        <f>Hilfstabelle!D149</f>
        <v>0</v>
      </c>
      <c r="G27" s="924">
        <f>Hilfstabelle!E149</f>
        <v>0</v>
      </c>
      <c r="H27" s="924">
        <f>Hilfstabelle!F149</f>
        <v>0</v>
      </c>
      <c r="I27" s="924">
        <f>Hilfstabelle!G149</f>
        <v>0</v>
      </c>
      <c r="J27" s="924">
        <f>Hilfstabelle!H149</f>
        <v>0</v>
      </c>
      <c r="K27" s="924">
        <f>Hilfstabelle!I149</f>
        <v>0</v>
      </c>
      <c r="L27" s="924">
        <f>Hilfstabelle!J149</f>
        <v>0</v>
      </c>
      <c r="M27" s="924">
        <f>Hilfstabelle!K149</f>
        <v>0</v>
      </c>
      <c r="N27" s="924">
        <f>Hilfstabelle!L149</f>
        <v>0</v>
      </c>
      <c r="O27" s="924">
        <f>Hilfstabelle!M149</f>
        <v>0</v>
      </c>
      <c r="P27" s="764">
        <f t="shared" si="5"/>
        <v>0</v>
      </c>
      <c r="Q27" s="745" t="str">
        <f t="shared" si="4"/>
        <v/>
      </c>
      <c r="R27" s="718"/>
      <c r="S27" s="718"/>
      <c r="T27" s="718"/>
      <c r="U27" s="718"/>
      <c r="V27" s="718"/>
      <c r="W27" s="718"/>
      <c r="X27" s="718"/>
      <c r="Y27" s="718"/>
      <c r="Z27" s="718"/>
      <c r="AA27" s="718"/>
      <c r="AB27" s="718"/>
      <c r="AC27" s="718"/>
      <c r="AD27" s="718"/>
      <c r="AE27" s="718"/>
      <c r="AF27" s="718"/>
      <c r="AG27" s="718"/>
      <c r="AH27" s="718"/>
    </row>
    <row r="28" spans="1:34" s="1" customFormat="1" ht="15.75" customHeight="1">
      <c r="A28" s="746" t="str">
        <f>'übrige Kosten'!A11</f>
        <v>Energiekosten (Strom, Heizung, Wasser)</v>
      </c>
      <c r="B28" s="819" t="s">
        <v>82</v>
      </c>
      <c r="C28" s="748">
        <f>'übrige Kosten'!E11</f>
        <v>0</v>
      </c>
      <c r="D28" s="924">
        <f>Hilfstabelle!B150</f>
        <v>0</v>
      </c>
      <c r="E28" s="924">
        <f>Hilfstabelle!C150</f>
        <v>0</v>
      </c>
      <c r="F28" s="924">
        <f>Hilfstabelle!D150</f>
        <v>0</v>
      </c>
      <c r="G28" s="924">
        <f>Hilfstabelle!E150</f>
        <v>0</v>
      </c>
      <c r="H28" s="924">
        <f>Hilfstabelle!F150</f>
        <v>0</v>
      </c>
      <c r="I28" s="924">
        <f>Hilfstabelle!G150</f>
        <v>0</v>
      </c>
      <c r="J28" s="924">
        <f>Hilfstabelle!H150</f>
        <v>0</v>
      </c>
      <c r="K28" s="924">
        <f>Hilfstabelle!I150</f>
        <v>0</v>
      </c>
      <c r="L28" s="924">
        <f>Hilfstabelle!J150</f>
        <v>0</v>
      </c>
      <c r="M28" s="924">
        <f>Hilfstabelle!K150</f>
        <v>0</v>
      </c>
      <c r="N28" s="924">
        <f>Hilfstabelle!L150</f>
        <v>0</v>
      </c>
      <c r="O28" s="924">
        <f>Hilfstabelle!M150</f>
        <v>0</v>
      </c>
      <c r="P28" s="764">
        <f t="shared" si="5"/>
        <v>0</v>
      </c>
      <c r="Q28" s="745" t="str">
        <f t="shared" si="4"/>
        <v/>
      </c>
      <c r="R28" s="718"/>
      <c r="S28" s="718"/>
      <c r="T28" s="718"/>
      <c r="U28" s="718"/>
      <c r="V28" s="718"/>
      <c r="W28" s="718"/>
      <c r="X28" s="718"/>
      <c r="Y28" s="718"/>
      <c r="Z28" s="718"/>
      <c r="AA28" s="718"/>
      <c r="AB28" s="718"/>
      <c r="AC28" s="718"/>
      <c r="AD28" s="718"/>
      <c r="AE28" s="718"/>
      <c r="AF28" s="718"/>
      <c r="AG28" s="718"/>
      <c r="AH28" s="718"/>
    </row>
    <row r="29" spans="1:34" s="1" customFormat="1" ht="15.75" customHeight="1">
      <c r="A29" s="746" t="str">
        <f>'übrige Kosten'!A12</f>
        <v>Versicherung, Beiträge</v>
      </c>
      <c r="B29" s="819" t="s">
        <v>81</v>
      </c>
      <c r="C29" s="748">
        <f>'übrige Kosten'!E12</f>
        <v>0</v>
      </c>
      <c r="D29" s="924">
        <f>Hilfstabelle!B151</f>
        <v>0</v>
      </c>
      <c r="E29" s="924">
        <f>Hilfstabelle!C151</f>
        <v>0</v>
      </c>
      <c r="F29" s="924">
        <f>Hilfstabelle!D151</f>
        <v>0</v>
      </c>
      <c r="G29" s="924">
        <f>Hilfstabelle!E151</f>
        <v>0</v>
      </c>
      <c r="H29" s="924">
        <f>Hilfstabelle!F151</f>
        <v>0</v>
      </c>
      <c r="I29" s="924">
        <f>Hilfstabelle!G151</f>
        <v>0</v>
      </c>
      <c r="J29" s="924">
        <f>Hilfstabelle!H151</f>
        <v>0</v>
      </c>
      <c r="K29" s="924">
        <f>Hilfstabelle!I151</f>
        <v>0</v>
      </c>
      <c r="L29" s="924">
        <f>Hilfstabelle!J151</f>
        <v>0</v>
      </c>
      <c r="M29" s="924">
        <f>Hilfstabelle!K151</f>
        <v>0</v>
      </c>
      <c r="N29" s="924">
        <f>Hilfstabelle!L151</f>
        <v>0</v>
      </c>
      <c r="O29" s="924">
        <f>Hilfstabelle!M151</f>
        <v>0</v>
      </c>
      <c r="P29" s="764">
        <f t="shared" si="5"/>
        <v>0</v>
      </c>
      <c r="Q29" s="745" t="str">
        <f t="shared" si="4"/>
        <v/>
      </c>
      <c r="R29" s="718"/>
      <c r="S29" s="718"/>
      <c r="T29" s="718"/>
      <c r="U29" s="718"/>
      <c r="V29" s="718"/>
      <c r="W29" s="718"/>
      <c r="X29" s="718"/>
      <c r="Y29" s="718"/>
      <c r="Z29" s="718"/>
      <c r="AA29" s="718"/>
      <c r="AB29" s="718"/>
      <c r="AC29" s="718"/>
      <c r="AD29" s="718"/>
      <c r="AE29" s="718"/>
      <c r="AF29" s="718"/>
      <c r="AG29" s="718"/>
      <c r="AH29" s="718"/>
    </row>
    <row r="30" spans="1:34" s="1" customFormat="1" ht="15.75" customHeight="1">
      <c r="A30" s="746" t="str">
        <f>'übrige Kosten'!A13</f>
        <v>Kfz-Kosten (incl. Leasing, Steuern, Vers., Rep., ohne AfA)</v>
      </c>
      <c r="B30" s="819" t="s">
        <v>82</v>
      </c>
      <c r="C30" s="748">
        <f>'übrige Kosten'!E13</f>
        <v>0</v>
      </c>
      <c r="D30" s="924">
        <f>Hilfstabelle!B152</f>
        <v>0</v>
      </c>
      <c r="E30" s="924">
        <f>Hilfstabelle!C152</f>
        <v>0</v>
      </c>
      <c r="F30" s="924">
        <f>Hilfstabelle!D152</f>
        <v>0</v>
      </c>
      <c r="G30" s="924">
        <f>Hilfstabelle!E152</f>
        <v>0</v>
      </c>
      <c r="H30" s="924">
        <f>Hilfstabelle!F152</f>
        <v>0</v>
      </c>
      <c r="I30" s="924">
        <f>Hilfstabelle!G152</f>
        <v>0</v>
      </c>
      <c r="J30" s="924">
        <f>Hilfstabelle!H152</f>
        <v>0</v>
      </c>
      <c r="K30" s="924">
        <f>Hilfstabelle!I152</f>
        <v>0</v>
      </c>
      <c r="L30" s="924">
        <f>Hilfstabelle!J152</f>
        <v>0</v>
      </c>
      <c r="M30" s="924">
        <f>Hilfstabelle!K152</f>
        <v>0</v>
      </c>
      <c r="N30" s="924">
        <f>Hilfstabelle!L152</f>
        <v>0</v>
      </c>
      <c r="O30" s="924">
        <f>Hilfstabelle!M152</f>
        <v>0</v>
      </c>
      <c r="P30" s="764">
        <f t="shared" si="5"/>
        <v>0</v>
      </c>
      <c r="Q30" s="745" t="str">
        <f t="shared" si="4"/>
        <v/>
      </c>
      <c r="R30" s="718"/>
      <c r="S30" s="718"/>
      <c r="T30" s="718"/>
      <c r="U30" s="718"/>
      <c r="V30" s="718"/>
      <c r="W30" s="718"/>
      <c r="X30" s="718"/>
      <c r="Y30" s="718"/>
      <c r="Z30" s="718"/>
      <c r="AA30" s="718"/>
      <c r="AB30" s="718"/>
      <c r="AC30" s="718"/>
      <c r="AD30" s="718"/>
      <c r="AE30" s="718"/>
      <c r="AF30" s="718"/>
      <c r="AG30" s="718"/>
      <c r="AH30" s="718"/>
    </row>
    <row r="31" spans="1:34" s="1" customFormat="1" ht="15.75" customHeight="1">
      <c r="A31" s="746" t="str">
        <f>'übrige Kosten'!A14</f>
        <v>Werbung  / Reisekosten</v>
      </c>
      <c r="B31" s="819" t="s">
        <v>82</v>
      </c>
      <c r="C31" s="748">
        <f>'übrige Kosten'!E14</f>
        <v>0</v>
      </c>
      <c r="D31" s="924">
        <f>Hilfstabelle!B153</f>
        <v>0</v>
      </c>
      <c r="E31" s="924">
        <f>Hilfstabelle!C153</f>
        <v>0</v>
      </c>
      <c r="F31" s="924">
        <f>Hilfstabelle!D153</f>
        <v>0</v>
      </c>
      <c r="G31" s="924">
        <f>Hilfstabelle!E153</f>
        <v>0</v>
      </c>
      <c r="H31" s="924">
        <f>Hilfstabelle!F153</f>
        <v>0</v>
      </c>
      <c r="I31" s="924">
        <f>Hilfstabelle!G153</f>
        <v>0</v>
      </c>
      <c r="J31" s="924">
        <f>Hilfstabelle!H153</f>
        <v>0</v>
      </c>
      <c r="K31" s="924">
        <f>Hilfstabelle!I153</f>
        <v>0</v>
      </c>
      <c r="L31" s="924">
        <f>Hilfstabelle!J153</f>
        <v>0</v>
      </c>
      <c r="M31" s="924">
        <f>Hilfstabelle!K153</f>
        <v>0</v>
      </c>
      <c r="N31" s="924">
        <f>Hilfstabelle!L153</f>
        <v>0</v>
      </c>
      <c r="O31" s="924">
        <f>Hilfstabelle!M153</f>
        <v>0</v>
      </c>
      <c r="P31" s="764">
        <f t="shared" si="5"/>
        <v>0</v>
      </c>
      <c r="Q31" s="745" t="str">
        <f t="shared" si="4"/>
        <v/>
      </c>
      <c r="R31" s="718"/>
      <c r="S31" s="718"/>
      <c r="T31" s="718"/>
      <c r="U31" s="718"/>
      <c r="V31" s="718"/>
      <c r="W31" s="718"/>
      <c r="X31" s="718"/>
      <c r="Y31" s="718"/>
      <c r="Z31" s="718"/>
      <c r="AA31" s="718"/>
      <c r="AB31" s="718"/>
      <c r="AC31" s="718"/>
      <c r="AD31" s="718"/>
      <c r="AE31" s="718"/>
      <c r="AF31" s="718"/>
      <c r="AG31" s="718"/>
      <c r="AH31" s="718"/>
    </row>
    <row r="32" spans="1:34" s="1" customFormat="1" ht="15.75" customHeight="1">
      <c r="A32" s="746" t="str">
        <f>'übrige Kosten'!A15</f>
        <v>Kosten der Warenabgabe (incl.  Gewährleistungen)</v>
      </c>
      <c r="B32" s="819" t="s">
        <v>82</v>
      </c>
      <c r="C32" s="748">
        <f>'übrige Kosten'!E15</f>
        <v>0</v>
      </c>
      <c r="D32" s="924">
        <f>Hilfstabelle!B154</f>
        <v>0</v>
      </c>
      <c r="E32" s="924">
        <f>Hilfstabelle!C154</f>
        <v>0</v>
      </c>
      <c r="F32" s="924">
        <f>Hilfstabelle!D154</f>
        <v>0</v>
      </c>
      <c r="G32" s="924">
        <f>Hilfstabelle!E154</f>
        <v>0</v>
      </c>
      <c r="H32" s="924">
        <f>Hilfstabelle!F154</f>
        <v>0</v>
      </c>
      <c r="I32" s="924">
        <f>Hilfstabelle!G154</f>
        <v>0</v>
      </c>
      <c r="J32" s="924">
        <f>Hilfstabelle!H154</f>
        <v>0</v>
      </c>
      <c r="K32" s="924">
        <f>Hilfstabelle!I154</f>
        <v>0</v>
      </c>
      <c r="L32" s="924">
        <f>Hilfstabelle!J154</f>
        <v>0</v>
      </c>
      <c r="M32" s="924">
        <f>Hilfstabelle!K154</f>
        <v>0</v>
      </c>
      <c r="N32" s="924">
        <f>Hilfstabelle!L154</f>
        <v>0</v>
      </c>
      <c r="O32" s="924">
        <f>Hilfstabelle!M154</f>
        <v>0</v>
      </c>
      <c r="P32" s="764">
        <f t="shared" si="5"/>
        <v>0</v>
      </c>
      <c r="Q32" s="745" t="str">
        <f t="shared" si="4"/>
        <v/>
      </c>
      <c r="R32" s="718"/>
      <c r="S32" s="718"/>
      <c r="T32" s="718"/>
      <c r="U32" s="718"/>
      <c r="V32" s="718"/>
      <c r="W32" s="718"/>
      <c r="X32" s="718"/>
      <c r="Y32" s="718"/>
      <c r="Z32" s="718"/>
      <c r="AA32" s="718"/>
      <c r="AB32" s="718"/>
      <c r="AC32" s="718"/>
      <c r="AD32" s="718"/>
      <c r="AE32" s="718"/>
      <c r="AF32" s="718"/>
      <c r="AG32" s="718"/>
      <c r="AH32" s="718"/>
    </row>
    <row r="33" spans="1:34" s="1" customFormat="1" ht="15.75" customHeight="1">
      <c r="A33" s="746" t="str">
        <f>'übrige Kosten'!A17</f>
        <v>Reparaturen, Instandhaltung</v>
      </c>
      <c r="B33" s="819" t="s">
        <v>82</v>
      </c>
      <c r="C33" s="748">
        <f>'übrige Kosten'!E17</f>
        <v>0</v>
      </c>
      <c r="D33" s="924">
        <f>Hilfstabelle!B155</f>
        <v>0</v>
      </c>
      <c r="E33" s="924">
        <f>Hilfstabelle!C155</f>
        <v>0</v>
      </c>
      <c r="F33" s="924">
        <f>Hilfstabelle!D155</f>
        <v>0</v>
      </c>
      <c r="G33" s="924">
        <f>Hilfstabelle!E155</f>
        <v>0</v>
      </c>
      <c r="H33" s="924">
        <f>Hilfstabelle!F155</f>
        <v>0</v>
      </c>
      <c r="I33" s="924">
        <f>Hilfstabelle!G155</f>
        <v>0</v>
      </c>
      <c r="J33" s="924">
        <f>Hilfstabelle!H155</f>
        <v>0</v>
      </c>
      <c r="K33" s="924">
        <f>Hilfstabelle!I155</f>
        <v>0</v>
      </c>
      <c r="L33" s="924">
        <f>Hilfstabelle!J155</f>
        <v>0</v>
      </c>
      <c r="M33" s="924">
        <f>Hilfstabelle!K155</f>
        <v>0</v>
      </c>
      <c r="N33" s="924">
        <f>Hilfstabelle!L155</f>
        <v>0</v>
      </c>
      <c r="O33" s="924">
        <f>Hilfstabelle!M155</f>
        <v>0</v>
      </c>
      <c r="P33" s="764">
        <f t="shared" si="5"/>
        <v>0</v>
      </c>
      <c r="Q33" s="745" t="str">
        <f t="shared" si="4"/>
        <v/>
      </c>
      <c r="R33" s="718"/>
      <c r="S33" s="718"/>
      <c r="T33" s="718"/>
      <c r="U33" s="718"/>
      <c r="V33" s="718"/>
      <c r="W33" s="718"/>
      <c r="X33" s="718"/>
      <c r="Y33" s="718"/>
      <c r="Z33" s="718"/>
      <c r="AA33" s="718"/>
      <c r="AB33" s="718"/>
      <c r="AC33" s="718"/>
      <c r="AD33" s="718"/>
      <c r="AE33" s="718"/>
      <c r="AF33" s="718"/>
      <c r="AG33" s="718"/>
      <c r="AH33" s="718"/>
    </row>
    <row r="34" spans="1:34" s="1" customFormat="1" ht="15.75" customHeight="1">
      <c r="A34" s="746" t="str">
        <f>'übrige Kosten'!A18</f>
        <v>Büro (Telefon, Telefax, Internet)</v>
      </c>
      <c r="B34" s="819" t="s">
        <v>82</v>
      </c>
      <c r="C34" s="748">
        <f>'übrige Kosten'!E18</f>
        <v>0</v>
      </c>
      <c r="D34" s="924">
        <f>Hilfstabelle!B156</f>
        <v>0</v>
      </c>
      <c r="E34" s="924">
        <f>Hilfstabelle!C156</f>
        <v>0</v>
      </c>
      <c r="F34" s="924">
        <f>Hilfstabelle!D156</f>
        <v>0</v>
      </c>
      <c r="G34" s="924">
        <f>Hilfstabelle!E156</f>
        <v>0</v>
      </c>
      <c r="H34" s="924">
        <f>Hilfstabelle!F156</f>
        <v>0</v>
      </c>
      <c r="I34" s="924">
        <f>Hilfstabelle!G156</f>
        <v>0</v>
      </c>
      <c r="J34" s="924">
        <f>Hilfstabelle!H156</f>
        <v>0</v>
      </c>
      <c r="K34" s="924">
        <f>Hilfstabelle!I156</f>
        <v>0</v>
      </c>
      <c r="L34" s="924">
        <f>Hilfstabelle!J156</f>
        <v>0</v>
      </c>
      <c r="M34" s="924">
        <f>Hilfstabelle!K156</f>
        <v>0</v>
      </c>
      <c r="N34" s="924">
        <f>Hilfstabelle!L156</f>
        <v>0</v>
      </c>
      <c r="O34" s="924">
        <f>Hilfstabelle!M156</f>
        <v>0</v>
      </c>
      <c r="P34" s="764">
        <f t="shared" si="5"/>
        <v>0</v>
      </c>
      <c r="Q34" s="745" t="str">
        <f t="shared" si="4"/>
        <v/>
      </c>
      <c r="R34" s="718"/>
      <c r="S34" s="718"/>
      <c r="T34" s="718"/>
      <c r="U34" s="718"/>
      <c r="V34" s="718"/>
      <c r="W34" s="718"/>
      <c r="X34" s="718"/>
      <c r="Y34" s="718"/>
      <c r="Z34" s="718"/>
      <c r="AA34" s="718"/>
      <c r="AB34" s="718"/>
      <c r="AC34" s="718"/>
      <c r="AD34" s="718"/>
      <c r="AE34" s="718"/>
      <c r="AF34" s="718"/>
      <c r="AG34" s="718"/>
      <c r="AH34" s="718"/>
    </row>
    <row r="35" spans="1:34" s="1" customFormat="1" ht="15.75" customHeight="1">
      <c r="A35" s="746" t="str">
        <f>'übrige Kosten'!A19</f>
        <v>Büro (Porto, Zeitschriften, sonst. Bürobedarf)</v>
      </c>
      <c r="B35" s="819" t="s">
        <v>82</v>
      </c>
      <c r="C35" s="748">
        <f>'übrige Kosten'!E19</f>
        <v>0</v>
      </c>
      <c r="D35" s="924">
        <f>Hilfstabelle!B157</f>
        <v>0</v>
      </c>
      <c r="E35" s="924">
        <f>Hilfstabelle!C157</f>
        <v>0</v>
      </c>
      <c r="F35" s="924">
        <f>Hilfstabelle!D157</f>
        <v>0</v>
      </c>
      <c r="G35" s="924">
        <f>Hilfstabelle!E157</f>
        <v>0</v>
      </c>
      <c r="H35" s="924">
        <f>Hilfstabelle!F157</f>
        <v>0</v>
      </c>
      <c r="I35" s="924">
        <f>Hilfstabelle!G157</f>
        <v>0</v>
      </c>
      <c r="J35" s="924">
        <f>Hilfstabelle!H157</f>
        <v>0</v>
      </c>
      <c r="K35" s="924">
        <f>Hilfstabelle!I157</f>
        <v>0</v>
      </c>
      <c r="L35" s="924">
        <f>Hilfstabelle!J157</f>
        <v>0</v>
      </c>
      <c r="M35" s="924">
        <f>Hilfstabelle!K157</f>
        <v>0</v>
      </c>
      <c r="N35" s="924">
        <f>Hilfstabelle!L157</f>
        <v>0</v>
      </c>
      <c r="O35" s="924">
        <f>Hilfstabelle!M157</f>
        <v>0</v>
      </c>
      <c r="P35" s="764">
        <f t="shared" si="5"/>
        <v>0</v>
      </c>
      <c r="Q35" s="745" t="str">
        <f t="shared" si="4"/>
        <v/>
      </c>
      <c r="R35" s="718"/>
      <c r="S35" s="718"/>
      <c r="T35" s="718"/>
      <c r="U35" s="718"/>
      <c r="V35" s="718"/>
      <c r="W35" s="718"/>
      <c r="X35" s="718"/>
      <c r="Y35" s="718"/>
      <c r="Z35" s="718"/>
      <c r="AA35" s="718"/>
      <c r="AB35" s="718"/>
      <c r="AC35" s="718"/>
      <c r="AD35" s="718"/>
      <c r="AE35" s="718"/>
      <c r="AF35" s="718"/>
      <c r="AG35" s="718"/>
      <c r="AH35" s="718"/>
    </row>
    <row r="36" spans="1:34" s="1" customFormat="1" ht="15.75" customHeight="1">
      <c r="A36" s="746" t="str">
        <f>'übrige Kosten'!A20</f>
        <v>Buchführung und Abschlusskosten / Beratungskosten</v>
      </c>
      <c r="B36" s="819" t="s">
        <v>82</v>
      </c>
      <c r="C36" s="748">
        <f>'übrige Kosten'!E20</f>
        <v>0</v>
      </c>
      <c r="D36" s="924">
        <f>Hilfstabelle!B158</f>
        <v>0</v>
      </c>
      <c r="E36" s="924">
        <f>Hilfstabelle!C158</f>
        <v>0</v>
      </c>
      <c r="F36" s="924">
        <f>Hilfstabelle!D158</f>
        <v>0</v>
      </c>
      <c r="G36" s="924">
        <f>Hilfstabelle!E158</f>
        <v>0</v>
      </c>
      <c r="H36" s="924">
        <f>Hilfstabelle!F158</f>
        <v>0</v>
      </c>
      <c r="I36" s="924">
        <f>Hilfstabelle!G158</f>
        <v>0</v>
      </c>
      <c r="J36" s="924">
        <f>Hilfstabelle!H158</f>
        <v>0</v>
      </c>
      <c r="K36" s="924">
        <f>Hilfstabelle!I158</f>
        <v>0</v>
      </c>
      <c r="L36" s="924">
        <f>Hilfstabelle!J158</f>
        <v>0</v>
      </c>
      <c r="M36" s="924">
        <f>Hilfstabelle!K158</f>
        <v>0</v>
      </c>
      <c r="N36" s="924">
        <f>Hilfstabelle!L158</f>
        <v>0</v>
      </c>
      <c r="O36" s="924">
        <f>Hilfstabelle!M158</f>
        <v>0</v>
      </c>
      <c r="P36" s="764">
        <f t="shared" si="5"/>
        <v>0</v>
      </c>
      <c r="Q36" s="745" t="str">
        <f t="shared" si="4"/>
        <v/>
      </c>
      <c r="R36" s="718"/>
      <c r="S36" s="718"/>
      <c r="T36" s="718"/>
      <c r="U36" s="718"/>
      <c r="V36" s="718"/>
      <c r="W36" s="718"/>
      <c r="X36" s="718"/>
      <c r="Y36" s="718"/>
      <c r="Z36" s="718"/>
      <c r="AA36" s="718"/>
      <c r="AB36" s="718"/>
      <c r="AC36" s="718"/>
      <c r="AD36" s="718"/>
      <c r="AE36" s="718"/>
      <c r="AF36" s="718"/>
      <c r="AG36" s="718"/>
      <c r="AH36" s="718"/>
    </row>
    <row r="37" spans="1:34" s="1" customFormat="1" ht="15.75" customHeight="1">
      <c r="A37" s="746" t="str">
        <f>'übrige Kosten'!A21</f>
        <v>Miete / Leasing (ohne Kfz) für bewegliche Wirtschaftsgüter</v>
      </c>
      <c r="B37" s="819" t="s">
        <v>82</v>
      </c>
      <c r="C37" s="748">
        <f>'übrige Kosten'!E21</f>
        <v>0</v>
      </c>
      <c r="D37" s="924">
        <f>Hilfstabelle!B159</f>
        <v>0</v>
      </c>
      <c r="E37" s="924">
        <f>Hilfstabelle!C159</f>
        <v>0</v>
      </c>
      <c r="F37" s="924">
        <f>Hilfstabelle!D159</f>
        <v>0</v>
      </c>
      <c r="G37" s="924">
        <f>Hilfstabelle!E159</f>
        <v>0</v>
      </c>
      <c r="H37" s="924">
        <f>Hilfstabelle!F159</f>
        <v>0</v>
      </c>
      <c r="I37" s="924">
        <f>Hilfstabelle!G159</f>
        <v>0</v>
      </c>
      <c r="J37" s="924">
        <f>Hilfstabelle!H159</f>
        <v>0</v>
      </c>
      <c r="K37" s="924">
        <f>Hilfstabelle!I159</f>
        <v>0</v>
      </c>
      <c r="L37" s="924">
        <f>Hilfstabelle!J159</f>
        <v>0</v>
      </c>
      <c r="M37" s="924">
        <f>Hilfstabelle!K159</f>
        <v>0</v>
      </c>
      <c r="N37" s="924">
        <f>Hilfstabelle!L159</f>
        <v>0</v>
      </c>
      <c r="O37" s="924">
        <f>Hilfstabelle!M159</f>
        <v>0</v>
      </c>
      <c r="P37" s="764">
        <f t="shared" si="5"/>
        <v>0</v>
      </c>
      <c r="Q37" s="745" t="str">
        <f t="shared" si="4"/>
        <v/>
      </c>
      <c r="R37" s="718"/>
      <c r="S37" s="718"/>
      <c r="T37" s="718"/>
      <c r="U37" s="718"/>
      <c r="V37" s="718"/>
      <c r="W37" s="718"/>
      <c r="X37" s="718"/>
      <c r="Y37" s="718"/>
      <c r="Z37" s="718"/>
      <c r="AA37" s="718"/>
      <c r="AB37" s="718"/>
      <c r="AC37" s="718"/>
      <c r="AD37" s="718"/>
      <c r="AE37" s="718"/>
      <c r="AF37" s="718"/>
      <c r="AG37" s="718"/>
      <c r="AH37" s="718"/>
    </row>
    <row r="38" spans="1:34" s="1" customFormat="1" ht="15.75" customHeight="1">
      <c r="A38" s="746" t="str">
        <f>'übrige Kosten'!A22</f>
        <v>Abraum - und Abfallbeseitigung</v>
      </c>
      <c r="B38" s="819" t="s">
        <v>82</v>
      </c>
      <c r="C38" s="748">
        <f>'übrige Kosten'!E22</f>
        <v>0</v>
      </c>
      <c r="D38" s="924">
        <f>Hilfstabelle!B160</f>
        <v>0</v>
      </c>
      <c r="E38" s="924">
        <f>Hilfstabelle!C160</f>
        <v>0</v>
      </c>
      <c r="F38" s="924">
        <f>Hilfstabelle!D160</f>
        <v>0</v>
      </c>
      <c r="G38" s="924">
        <f>Hilfstabelle!E160</f>
        <v>0</v>
      </c>
      <c r="H38" s="924">
        <f>Hilfstabelle!F160</f>
        <v>0</v>
      </c>
      <c r="I38" s="924">
        <f>Hilfstabelle!G160</f>
        <v>0</v>
      </c>
      <c r="J38" s="924">
        <f>Hilfstabelle!H160</f>
        <v>0</v>
      </c>
      <c r="K38" s="924">
        <f>Hilfstabelle!I160</f>
        <v>0</v>
      </c>
      <c r="L38" s="924">
        <f>Hilfstabelle!J160</f>
        <v>0</v>
      </c>
      <c r="M38" s="924">
        <f>Hilfstabelle!K160</f>
        <v>0</v>
      </c>
      <c r="N38" s="924">
        <f>Hilfstabelle!L160</f>
        <v>0</v>
      </c>
      <c r="O38" s="924">
        <f>Hilfstabelle!M160</f>
        <v>0</v>
      </c>
      <c r="P38" s="764">
        <f t="shared" si="5"/>
        <v>0</v>
      </c>
      <c r="Q38" s="745" t="str">
        <f t="shared" si="4"/>
        <v/>
      </c>
      <c r="R38" s="718"/>
      <c r="S38" s="718"/>
      <c r="T38" s="718"/>
      <c r="U38" s="718"/>
      <c r="V38" s="718"/>
      <c r="W38" s="718"/>
      <c r="X38" s="718"/>
      <c r="Y38" s="718"/>
      <c r="Z38" s="718"/>
      <c r="AA38" s="718"/>
      <c r="AB38" s="718"/>
      <c r="AC38" s="718"/>
      <c r="AD38" s="718"/>
      <c r="AE38" s="718"/>
      <c r="AF38" s="718"/>
      <c r="AG38" s="718"/>
      <c r="AH38" s="718"/>
    </row>
    <row r="39" spans="1:34" s="1" customFormat="1" ht="15.75" customHeight="1">
      <c r="A39" s="746" t="str">
        <f>'übrige Kosten'!A23</f>
        <v>Werkzeug und Kleingeräte GWG</v>
      </c>
      <c r="B39" s="819" t="s">
        <v>82</v>
      </c>
      <c r="C39" s="748">
        <f>'übrige Kosten'!E23</f>
        <v>0</v>
      </c>
      <c r="D39" s="924">
        <f>Hilfstabelle!B161</f>
        <v>0</v>
      </c>
      <c r="E39" s="924">
        <f>Hilfstabelle!C161</f>
        <v>0</v>
      </c>
      <c r="F39" s="924">
        <f>Hilfstabelle!D161</f>
        <v>0</v>
      </c>
      <c r="G39" s="924">
        <f>Hilfstabelle!E161</f>
        <v>0</v>
      </c>
      <c r="H39" s="924">
        <f>Hilfstabelle!F161</f>
        <v>0</v>
      </c>
      <c r="I39" s="924">
        <f>Hilfstabelle!G161</f>
        <v>0</v>
      </c>
      <c r="J39" s="924">
        <f>Hilfstabelle!H161</f>
        <v>0</v>
      </c>
      <c r="K39" s="924">
        <f>Hilfstabelle!I161</f>
        <v>0</v>
      </c>
      <c r="L39" s="924">
        <f>Hilfstabelle!J161</f>
        <v>0</v>
      </c>
      <c r="M39" s="924">
        <f>Hilfstabelle!K161</f>
        <v>0</v>
      </c>
      <c r="N39" s="924">
        <f>Hilfstabelle!L161</f>
        <v>0</v>
      </c>
      <c r="O39" s="924">
        <f>Hilfstabelle!M161</f>
        <v>0</v>
      </c>
      <c r="P39" s="764">
        <f t="shared" si="5"/>
        <v>0</v>
      </c>
      <c r="Q39" s="745" t="str">
        <f t="shared" si="4"/>
        <v/>
      </c>
      <c r="R39" s="718"/>
      <c r="S39" s="718"/>
      <c r="T39" s="718"/>
      <c r="U39" s="718"/>
      <c r="V39" s="718"/>
      <c r="W39" s="718"/>
      <c r="X39" s="718"/>
      <c r="Y39" s="718"/>
      <c r="Z39" s="718"/>
      <c r="AA39" s="718"/>
      <c r="AB39" s="718"/>
      <c r="AC39" s="718"/>
      <c r="AD39" s="718"/>
      <c r="AE39" s="718"/>
      <c r="AF39" s="718"/>
      <c r="AG39" s="718"/>
      <c r="AH39" s="718"/>
    </row>
    <row r="40" spans="1:34" s="1" customFormat="1" ht="15.75" customHeight="1">
      <c r="A40" s="746" t="str">
        <f>'übrige Kosten'!A24</f>
        <v>Betriebsbedarf</v>
      </c>
      <c r="B40" s="819" t="s">
        <v>82</v>
      </c>
      <c r="C40" s="748">
        <f>'übrige Kosten'!E24</f>
        <v>0</v>
      </c>
      <c r="D40" s="924">
        <f>Hilfstabelle!B162</f>
        <v>0</v>
      </c>
      <c r="E40" s="924">
        <f>Hilfstabelle!C162</f>
        <v>0</v>
      </c>
      <c r="F40" s="924">
        <f>Hilfstabelle!D162</f>
        <v>0</v>
      </c>
      <c r="G40" s="924">
        <f>Hilfstabelle!E162</f>
        <v>0</v>
      </c>
      <c r="H40" s="924">
        <f>Hilfstabelle!F162</f>
        <v>0</v>
      </c>
      <c r="I40" s="924">
        <f>Hilfstabelle!G162</f>
        <v>0</v>
      </c>
      <c r="J40" s="924">
        <f>Hilfstabelle!H162</f>
        <v>0</v>
      </c>
      <c r="K40" s="924">
        <f>Hilfstabelle!I162</f>
        <v>0</v>
      </c>
      <c r="L40" s="924">
        <f>Hilfstabelle!J162</f>
        <v>0</v>
      </c>
      <c r="M40" s="924">
        <f>Hilfstabelle!K162</f>
        <v>0</v>
      </c>
      <c r="N40" s="924">
        <f>Hilfstabelle!L162</f>
        <v>0</v>
      </c>
      <c r="O40" s="924">
        <f>Hilfstabelle!M162</f>
        <v>0</v>
      </c>
      <c r="P40" s="764">
        <f t="shared" si="5"/>
        <v>0</v>
      </c>
      <c r="Q40" s="745" t="str">
        <f>IF(AND(ABS(P40-C40)&gt;50,P40&lt;&gt;0),"Überprüfe Eintragung","")</f>
        <v/>
      </c>
      <c r="R40" s="718"/>
      <c r="S40" s="718"/>
      <c r="T40" s="718"/>
      <c r="U40" s="718"/>
      <c r="V40" s="718"/>
      <c r="W40" s="718"/>
      <c r="X40" s="718"/>
      <c r="Y40" s="718"/>
      <c r="Z40" s="718"/>
      <c r="AA40" s="718"/>
      <c r="AB40" s="718"/>
      <c r="AC40" s="718"/>
      <c r="AD40" s="718"/>
      <c r="AE40" s="718"/>
      <c r="AF40" s="718"/>
      <c r="AG40" s="718"/>
      <c r="AH40" s="718"/>
    </row>
    <row r="41" spans="1:34" s="1" customFormat="1" ht="15.75" customHeight="1">
      <c r="A41" s="746" t="str">
        <f>'übrige Kosten'!A25</f>
        <v>langfristige Zinsen</v>
      </c>
      <c r="B41" s="819" t="s">
        <v>81</v>
      </c>
      <c r="C41" s="748">
        <f>'übrige Kosten'!E25</f>
        <v>0</v>
      </c>
      <c r="D41" s="924">
        <f>Hilfstabelle!B134+'Zins und Tilgung'!$AG21/12+'Zins und Tilgung'!$AM17/12+'Zins und Tilgung'!$AR17/12</f>
        <v>0</v>
      </c>
      <c r="E41" s="924">
        <f>Hilfstabelle!C134+'Zins und Tilgung'!$AG21/12+'Zins und Tilgung'!$AM17/12+'Zins und Tilgung'!$AR17/12</f>
        <v>0</v>
      </c>
      <c r="F41" s="924">
        <f>Hilfstabelle!D134+'Zins und Tilgung'!$AG21/12+'Zins und Tilgung'!$AM17/12+'Zins und Tilgung'!$AR17/12</f>
        <v>0</v>
      </c>
      <c r="G41" s="924">
        <f>Hilfstabelle!E134+'Zins und Tilgung'!$AG21/12+'Zins und Tilgung'!$AM17/12+'Zins und Tilgung'!$AR17/12</f>
        <v>0</v>
      </c>
      <c r="H41" s="924">
        <f>Hilfstabelle!F134+'Zins und Tilgung'!$AG21/12+'Zins und Tilgung'!$AM17/12+'Zins und Tilgung'!$AR17/12</f>
        <v>0</v>
      </c>
      <c r="I41" s="924">
        <f>Hilfstabelle!G134+'Zins und Tilgung'!$AG21/12+'Zins und Tilgung'!$AM17/12+'Zins und Tilgung'!$AR17/12</f>
        <v>0</v>
      </c>
      <c r="J41" s="924">
        <f>Hilfstabelle!H134+'Zins und Tilgung'!$AG21/12+'Zins und Tilgung'!$AM17/12+'Zins und Tilgung'!$AR17/12</f>
        <v>0</v>
      </c>
      <c r="K41" s="924">
        <f>Hilfstabelle!I134+'Zins und Tilgung'!$AG21/12+'Zins und Tilgung'!$AM17/12+'Zins und Tilgung'!$AR17/12</f>
        <v>0</v>
      </c>
      <c r="L41" s="924">
        <f>Hilfstabelle!J134+'Zins und Tilgung'!$AG21/12+'Zins und Tilgung'!$AM17/12+'Zins und Tilgung'!$AR17/12</f>
        <v>0</v>
      </c>
      <c r="M41" s="924">
        <f>Hilfstabelle!K134+'Zins und Tilgung'!$AG21/12+'Zins und Tilgung'!$AM17/12+'Zins und Tilgung'!$AR17/12</f>
        <v>0</v>
      </c>
      <c r="N41" s="924">
        <f>Hilfstabelle!L134+'Zins und Tilgung'!$AG21/12+'Zins und Tilgung'!$AM17/12+'Zins und Tilgung'!$AR17/12</f>
        <v>0</v>
      </c>
      <c r="O41" s="924">
        <f>Hilfstabelle!M134+'Zins und Tilgung'!$AG21/12+'Zins und Tilgung'!$AM17/12+'Zins und Tilgung'!$AR17/12</f>
        <v>0</v>
      </c>
      <c r="P41" s="764">
        <f t="shared" si="5"/>
        <v>0</v>
      </c>
      <c r="Q41" s="745" t="str">
        <f t="shared" ref="Q41:Q49" si="6">IF(AND(ABS(P41-C41)&gt;50,P41&lt;&gt;0),"Überprüfe Eintragung","")</f>
        <v/>
      </c>
      <c r="R41" s="718"/>
      <c r="S41" s="718"/>
      <c r="T41" s="718"/>
      <c r="U41" s="718"/>
      <c r="V41" s="718"/>
      <c r="W41" s="718"/>
      <c r="X41" s="718"/>
      <c r="Y41" s="718"/>
      <c r="Z41" s="718"/>
      <c r="AA41" s="718"/>
      <c r="AB41" s="718"/>
      <c r="AC41" s="718"/>
      <c r="AD41" s="718"/>
      <c r="AE41" s="718"/>
      <c r="AF41" s="718"/>
      <c r="AG41" s="718"/>
      <c r="AH41" s="718"/>
    </row>
    <row r="42" spans="1:34" s="1" customFormat="1" ht="15.75" customHeight="1">
      <c r="A42" s="746" t="str">
        <f>'übrige Kosten'!A26</f>
        <v>kurzfristige Zinsen, Bankgebühren</v>
      </c>
      <c r="B42" s="819" t="s">
        <v>81</v>
      </c>
      <c r="C42" s="748">
        <f>'übrige Kosten'!E26</f>
        <v>0</v>
      </c>
      <c r="D42" s="924">
        <f>$C42/12</f>
        <v>0</v>
      </c>
      <c r="E42" s="924">
        <f t="shared" ref="E42:O42" si="7">$C42/12</f>
        <v>0</v>
      </c>
      <c r="F42" s="924">
        <f t="shared" si="7"/>
        <v>0</v>
      </c>
      <c r="G42" s="924">
        <f t="shared" si="7"/>
        <v>0</v>
      </c>
      <c r="H42" s="924">
        <f t="shared" si="7"/>
        <v>0</v>
      </c>
      <c r="I42" s="924">
        <f t="shared" si="7"/>
        <v>0</v>
      </c>
      <c r="J42" s="924">
        <f t="shared" si="7"/>
        <v>0</v>
      </c>
      <c r="K42" s="924">
        <f t="shared" si="7"/>
        <v>0</v>
      </c>
      <c r="L42" s="924">
        <f t="shared" si="7"/>
        <v>0</v>
      </c>
      <c r="M42" s="924">
        <f t="shared" si="7"/>
        <v>0</v>
      </c>
      <c r="N42" s="924">
        <f t="shared" si="7"/>
        <v>0</v>
      </c>
      <c r="O42" s="924">
        <f t="shared" si="7"/>
        <v>0</v>
      </c>
      <c r="P42" s="764">
        <f t="shared" si="5"/>
        <v>0</v>
      </c>
      <c r="Q42" s="745" t="str">
        <f t="shared" si="6"/>
        <v/>
      </c>
      <c r="R42" s="718"/>
      <c r="S42" s="718"/>
      <c r="T42" s="718"/>
      <c r="U42" s="718"/>
      <c r="V42" s="718"/>
      <c r="W42" s="718"/>
      <c r="X42" s="718"/>
      <c r="Y42" s="718"/>
      <c r="Z42" s="718"/>
      <c r="AA42" s="718"/>
      <c r="AB42" s="718"/>
      <c r="AC42" s="718"/>
      <c r="AD42" s="718"/>
      <c r="AE42" s="718"/>
      <c r="AF42" s="718"/>
      <c r="AG42" s="718"/>
      <c r="AH42" s="718"/>
    </row>
    <row r="43" spans="1:34" s="1" customFormat="1" ht="15.75" customHeight="1">
      <c r="A43" s="746" t="str">
        <f>'übrige Kosten'!A27</f>
        <v>Sonstiges</v>
      </c>
      <c r="B43" s="819" t="s">
        <v>82</v>
      </c>
      <c r="C43" s="748">
        <f>'übrige Kosten'!E27+'übrige Kosten'!E28+'übrige Kosten'!E29</f>
        <v>0</v>
      </c>
      <c r="D43" s="924">
        <f>Hilfstabelle!B163</f>
        <v>0</v>
      </c>
      <c r="E43" s="924">
        <f>Hilfstabelle!C163</f>
        <v>0</v>
      </c>
      <c r="F43" s="924">
        <f>Hilfstabelle!D163</f>
        <v>0</v>
      </c>
      <c r="G43" s="924">
        <f>Hilfstabelle!E163</f>
        <v>0</v>
      </c>
      <c r="H43" s="924">
        <f>Hilfstabelle!F163</f>
        <v>0</v>
      </c>
      <c r="I43" s="924">
        <f>Hilfstabelle!G163</f>
        <v>0</v>
      </c>
      <c r="J43" s="924">
        <f>Hilfstabelle!H163</f>
        <v>0</v>
      </c>
      <c r="K43" s="924">
        <f>Hilfstabelle!I163</f>
        <v>0</v>
      </c>
      <c r="L43" s="924">
        <f>Hilfstabelle!J163</f>
        <v>0</v>
      </c>
      <c r="M43" s="924">
        <f>Hilfstabelle!K163</f>
        <v>0</v>
      </c>
      <c r="N43" s="924">
        <f>Hilfstabelle!L163</f>
        <v>0</v>
      </c>
      <c r="O43" s="924">
        <f>Hilfstabelle!M163</f>
        <v>0</v>
      </c>
      <c r="P43" s="764">
        <f t="shared" si="5"/>
        <v>0</v>
      </c>
      <c r="Q43" s="745" t="str">
        <f t="shared" si="6"/>
        <v/>
      </c>
      <c r="R43" s="718"/>
      <c r="S43" s="718"/>
      <c r="T43" s="718"/>
      <c r="U43" s="718"/>
      <c r="V43" s="718"/>
      <c r="W43" s="718"/>
      <c r="X43" s="718"/>
      <c r="Y43" s="718"/>
      <c r="Z43" s="718"/>
      <c r="AA43" s="718"/>
      <c r="AB43" s="718"/>
      <c r="AC43" s="718"/>
      <c r="AD43" s="718"/>
      <c r="AE43" s="718"/>
      <c r="AF43" s="718"/>
      <c r="AG43" s="718"/>
      <c r="AH43" s="718"/>
    </row>
    <row r="44" spans="1:34" s="1" customFormat="1" ht="15.75" hidden="1" customHeight="1">
      <c r="A44" s="746"/>
      <c r="B44" s="819"/>
      <c r="C44" s="748"/>
      <c r="D44" s="924"/>
      <c r="E44" s="924"/>
      <c r="F44" s="924"/>
      <c r="G44" s="925"/>
      <c r="H44" s="924"/>
      <c r="I44" s="924"/>
      <c r="J44" s="924"/>
      <c r="K44" s="924"/>
      <c r="L44" s="924"/>
      <c r="M44" s="924"/>
      <c r="N44" s="924"/>
      <c r="O44" s="926"/>
      <c r="P44" s="764">
        <f t="shared" si="5"/>
        <v>0</v>
      </c>
      <c r="Q44" s="745" t="str">
        <f t="shared" si="6"/>
        <v/>
      </c>
      <c r="R44" s="718"/>
      <c r="S44" s="718"/>
      <c r="T44" s="718"/>
      <c r="U44" s="718"/>
      <c r="V44" s="718"/>
      <c r="W44" s="718"/>
      <c r="X44" s="718"/>
      <c r="Y44" s="718"/>
      <c r="Z44" s="718"/>
      <c r="AA44" s="718"/>
      <c r="AB44" s="718"/>
      <c r="AC44" s="718"/>
      <c r="AD44" s="718"/>
      <c r="AE44" s="718"/>
      <c r="AF44" s="718"/>
      <c r="AG44" s="718"/>
      <c r="AH44" s="718"/>
    </row>
    <row r="45" spans="1:34" s="1" customFormat="1" ht="15.75" hidden="1" customHeight="1">
      <c r="A45" s="746"/>
      <c r="B45" s="819"/>
      <c r="C45" s="748"/>
      <c r="D45" s="924"/>
      <c r="E45" s="924"/>
      <c r="F45" s="924"/>
      <c r="G45" s="925"/>
      <c r="H45" s="924"/>
      <c r="I45" s="924"/>
      <c r="J45" s="924"/>
      <c r="K45" s="924"/>
      <c r="L45" s="924"/>
      <c r="M45" s="924"/>
      <c r="N45" s="924"/>
      <c r="O45" s="926"/>
      <c r="P45" s="764">
        <f t="shared" si="5"/>
        <v>0</v>
      </c>
      <c r="Q45" s="745" t="str">
        <f t="shared" si="6"/>
        <v/>
      </c>
      <c r="R45" s="718"/>
      <c r="S45" s="718"/>
      <c r="T45" s="718"/>
      <c r="U45" s="718"/>
      <c r="V45" s="718"/>
      <c r="W45" s="718"/>
      <c r="X45" s="718"/>
      <c r="Y45" s="718"/>
      <c r="Z45" s="718"/>
      <c r="AA45" s="718"/>
      <c r="AB45" s="718"/>
      <c r="AC45" s="718"/>
      <c r="AD45" s="718"/>
      <c r="AE45" s="718"/>
      <c r="AF45" s="718"/>
      <c r="AG45" s="718"/>
      <c r="AH45" s="718"/>
    </row>
    <row r="46" spans="1:34" s="1" customFormat="1" ht="15.75" hidden="1" customHeight="1">
      <c r="A46" s="746"/>
      <c r="B46" s="819"/>
      <c r="C46" s="748"/>
      <c r="D46" s="924"/>
      <c r="E46" s="924"/>
      <c r="F46" s="924"/>
      <c r="G46" s="925"/>
      <c r="H46" s="924"/>
      <c r="I46" s="924"/>
      <c r="J46" s="924"/>
      <c r="K46" s="924"/>
      <c r="L46" s="924"/>
      <c r="M46" s="924"/>
      <c r="N46" s="924"/>
      <c r="O46" s="926"/>
      <c r="P46" s="764">
        <f t="shared" si="5"/>
        <v>0</v>
      </c>
      <c r="Q46" s="745" t="str">
        <f t="shared" si="6"/>
        <v/>
      </c>
      <c r="R46" s="718"/>
      <c r="S46" s="718"/>
      <c r="T46" s="718"/>
      <c r="U46" s="718"/>
      <c r="V46" s="718"/>
      <c r="W46" s="718"/>
      <c r="X46" s="718"/>
      <c r="Y46" s="718"/>
      <c r="Z46" s="718"/>
      <c r="AA46" s="718"/>
      <c r="AB46" s="718"/>
      <c r="AC46" s="718"/>
      <c r="AD46" s="718"/>
      <c r="AE46" s="718"/>
      <c r="AF46" s="718"/>
      <c r="AG46" s="718"/>
      <c r="AH46" s="718"/>
    </row>
    <row r="47" spans="1:34" s="1" customFormat="1" ht="15.75" customHeight="1">
      <c r="A47" s="746" t="s">
        <v>375</v>
      </c>
      <c r="B47" s="819" t="s">
        <v>81</v>
      </c>
      <c r="C47" s="748">
        <f>'übrige Kosten'!E36</f>
        <v>0</v>
      </c>
      <c r="D47" s="924">
        <f>IF(OR(MONTH(D13)=2,MONTH(D13)=5,MONTH(D13)=8,MONTH(D13)=11),'übrige Kosten'!$E34/4,0)+IF(OR(MONTH(D13)=3,MONTH(D13)=6,MONTH(D13)=9,MONTH(D13)=12),'übrige Kosten'!$E35/4,0)</f>
        <v>0</v>
      </c>
      <c r="E47" s="924">
        <f>IF(OR(MONTH(E13)=2,MONTH(E13)=5,MONTH(E13)=8,MONTH(E13)=11),'übrige Kosten'!$E34/4,0)+IF(OR(MONTH(E13)=3,MONTH(E13)=6,MONTH(E13)=9,MONTH(E13)=12),'übrige Kosten'!$E35/4,0)</f>
        <v>0</v>
      </c>
      <c r="F47" s="924">
        <f>IF(OR(MONTH(F13)=2,MONTH(F13)=5,MONTH(F13)=8,MONTH(F13)=11),'übrige Kosten'!$E34/4,0)+IF(OR(MONTH(F13)=3,MONTH(F13)=6,MONTH(F13)=9,MONTH(F13)=12),'übrige Kosten'!$E35/4,0)</f>
        <v>0</v>
      </c>
      <c r="G47" s="924">
        <f>IF(OR(MONTH(G13)=2,MONTH(G13)=5,MONTH(G13)=8,MONTH(G13)=11),'übrige Kosten'!$E34/4,0)+IF(OR(MONTH(G13)=3,MONTH(G13)=6,MONTH(G13)=9,MONTH(G13)=12),'übrige Kosten'!$E35/4,0)</f>
        <v>0</v>
      </c>
      <c r="H47" s="924">
        <f>IF(OR(MONTH(H13)=2,MONTH(H13)=5,MONTH(H13)=8,MONTH(H13)=11),'übrige Kosten'!$E34/4,0)+IF(OR(MONTH(H13)=3,MONTH(H13)=6,MONTH(H13)=9,MONTH(H13)=12),'übrige Kosten'!$E35/4,0)</f>
        <v>0</v>
      </c>
      <c r="I47" s="924">
        <f>IF(OR(MONTH(I13)=2,MONTH(I13)=5,MONTH(I13)=8,MONTH(I13)=11),'übrige Kosten'!$E34/4,0)+IF(OR(MONTH(I13)=3,MONTH(I13)=6,MONTH(I13)=9,MONTH(I13)=12),'übrige Kosten'!$E35/4,0)</f>
        <v>0</v>
      </c>
      <c r="J47" s="924">
        <f>IF(OR(MONTH(J13)=2,MONTH(J13)=5,MONTH(J13)=8,MONTH(J13)=11),'übrige Kosten'!$E34/4,0)+IF(OR(MONTH(J13)=3,MONTH(J13)=6,MONTH(J13)=9,MONTH(J13)=12),'übrige Kosten'!$E35/4,0)</f>
        <v>0</v>
      </c>
      <c r="K47" s="924">
        <f>IF(OR(MONTH(K13)=2,MONTH(K13)=5,MONTH(K13)=8,MONTH(K13)=11),'übrige Kosten'!$E34/4,0)+IF(OR(MONTH(K13)=3,MONTH(K13)=6,MONTH(K13)=9,MONTH(K13)=12),'übrige Kosten'!$E35/4,0)</f>
        <v>0</v>
      </c>
      <c r="L47" s="924">
        <f>IF(OR(MONTH(L13)=2,MONTH(L13)=5,MONTH(L13)=8,MONTH(L13)=11),'übrige Kosten'!$E34/4,0)+IF(OR(MONTH(L13)=3,MONTH(L13)=6,MONTH(L13)=9,MONTH(L13)=12),'übrige Kosten'!$E35/4,0)</f>
        <v>0</v>
      </c>
      <c r="M47" s="924">
        <f>IF(OR(MONTH(M13)=2,MONTH(M13)=5,MONTH(M13)=8,MONTH(M13)=11),'übrige Kosten'!$E34/4,0)+IF(OR(MONTH(M13)=3,MONTH(M13)=6,MONTH(M13)=9,MONTH(M13)=12),'übrige Kosten'!$E35/4,0)</f>
        <v>0</v>
      </c>
      <c r="N47" s="924">
        <f>IF(OR(MONTH(N13)=2,MONTH(N13)=5,MONTH(N13)=8,MONTH(N13)=11),'übrige Kosten'!$E34/4,0)+IF(OR(MONTH(N13)=3,MONTH(N13)=6,MONTH(N13)=9,MONTH(N13)=12),'übrige Kosten'!$E35/4,0)</f>
        <v>0</v>
      </c>
      <c r="O47" s="924">
        <f>IF(OR(MONTH(O13)=2,MONTH(O13)=5,MONTH(O13)=8,MONTH(O13)=11),'übrige Kosten'!$E34/4,0)+IF(OR(MONTH(O13)=3,MONTH(O13)=6,MONTH(O13)=9,MONTH(O13)=12),'übrige Kosten'!$E35/4,0)</f>
        <v>0</v>
      </c>
      <c r="P47" s="764">
        <f t="shared" si="5"/>
        <v>0</v>
      </c>
      <c r="Q47" s="745" t="str">
        <f t="shared" si="6"/>
        <v/>
      </c>
      <c r="R47" s="718"/>
      <c r="S47" s="718"/>
      <c r="T47" s="718"/>
      <c r="U47" s="718"/>
      <c r="V47" s="718"/>
      <c r="W47" s="718"/>
      <c r="X47" s="718"/>
      <c r="Y47" s="718"/>
      <c r="Z47" s="718"/>
      <c r="AA47" s="718"/>
      <c r="AB47" s="718"/>
      <c r="AC47" s="718"/>
      <c r="AD47" s="718"/>
      <c r="AE47" s="718"/>
      <c r="AF47" s="718"/>
      <c r="AG47" s="718"/>
      <c r="AH47" s="718"/>
    </row>
    <row r="48" spans="1:34" s="1" customFormat="1" ht="15.75" customHeight="1">
      <c r="A48" s="829" t="s">
        <v>455</v>
      </c>
      <c r="B48" s="868" t="str">
        <f>'Liquiditätsplan-1.Jahr'!B48</f>
        <v>nein</v>
      </c>
      <c r="C48" s="872">
        <f>IF('Liquiditätsplan-1.Jahr'!P48&lt;'Liquiditätsplan-1.Jahr'!C48,'Liquiditätsplan-1.Jahr'!C48-'Liquiditätsplan-1.Jahr'!P48,0)</f>
        <v>0</v>
      </c>
      <c r="D48" s="924">
        <f>C48</f>
        <v>0</v>
      </c>
      <c r="E48" s="924"/>
      <c r="F48" s="924"/>
      <c r="G48" s="924"/>
      <c r="H48" s="924"/>
      <c r="I48" s="924"/>
      <c r="J48" s="924"/>
      <c r="K48" s="924"/>
      <c r="L48" s="924"/>
      <c r="M48" s="924"/>
      <c r="N48" s="924"/>
      <c r="O48" s="924"/>
      <c r="P48" s="764">
        <f>SUM(D48:O48)</f>
        <v>0</v>
      </c>
      <c r="Q48" s="745" t="str">
        <f t="shared" si="6"/>
        <v/>
      </c>
      <c r="R48" s="718"/>
      <c r="S48" s="718"/>
      <c r="T48" s="718"/>
      <c r="U48" s="718"/>
      <c r="V48" s="718"/>
      <c r="W48" s="718"/>
      <c r="X48" s="718"/>
      <c r="Y48" s="718"/>
      <c r="Z48" s="718"/>
      <c r="AA48" s="718"/>
      <c r="AB48" s="718"/>
      <c r="AC48" s="718"/>
      <c r="AD48" s="718"/>
      <c r="AE48" s="718"/>
      <c r="AF48" s="718"/>
      <c r="AG48" s="718"/>
      <c r="AH48" s="718"/>
    </row>
    <row r="49" spans="1:34" s="1" customFormat="1" ht="15.75" customHeight="1">
      <c r="A49" s="829" t="s">
        <v>412</v>
      </c>
      <c r="B49" s="990" t="s">
        <v>82</v>
      </c>
      <c r="C49" s="924">
        <v>0</v>
      </c>
      <c r="D49" s="924">
        <f>C49</f>
        <v>0</v>
      </c>
      <c r="E49" s="924"/>
      <c r="F49" s="924"/>
      <c r="G49" s="924"/>
      <c r="H49" s="924"/>
      <c r="I49" s="924"/>
      <c r="J49" s="924"/>
      <c r="K49" s="924"/>
      <c r="L49" s="924"/>
      <c r="M49" s="924"/>
      <c r="N49" s="924"/>
      <c r="O49" s="924"/>
      <c r="P49" s="764">
        <f t="shared" si="5"/>
        <v>0</v>
      </c>
      <c r="Q49" s="745" t="str">
        <f t="shared" si="6"/>
        <v/>
      </c>
      <c r="R49" s="718"/>
      <c r="S49" s="718"/>
      <c r="T49" s="718"/>
      <c r="U49" s="718"/>
      <c r="V49" s="718"/>
      <c r="W49" s="718"/>
      <c r="X49" s="718"/>
      <c r="Y49" s="718"/>
      <c r="Z49" s="718"/>
      <c r="AA49" s="718"/>
      <c r="AB49" s="718"/>
      <c r="AC49" s="718"/>
      <c r="AD49" s="718"/>
      <c r="AE49" s="718"/>
      <c r="AF49" s="718"/>
      <c r="AG49" s="718"/>
      <c r="AH49" s="718"/>
    </row>
    <row r="50" spans="1:34" s="1" customFormat="1" ht="15.75" customHeight="1">
      <c r="A50" s="746" t="s">
        <v>66</v>
      </c>
      <c r="B50" s="819" t="s">
        <v>81</v>
      </c>
      <c r="C50" s="924">
        <f>IF(OR(8=Startseite!$A49,9=Startseite!$A49,10=Startseite!$A49),0,Unternehmerlohn!H45)</f>
        <v>0</v>
      </c>
      <c r="D50" s="924">
        <f>IF(C50=0,0,Unternehmerlohn!$H43/12-IF(Unternehmerlohn!$E56=0,0,Unternehmerlohn!$E56)-IF(OR(Unternehmerlohn!$E65=6,Unternehmerlohn!$E65=12),Unternehmerlohn!$E67,0))</f>
        <v>0</v>
      </c>
      <c r="E50" s="924">
        <f>IF(D50=0,0,Unternehmerlohn!$H43/12-IF(Unternehmerlohn!$E56=0,0,Unternehmerlohn!$E56)-IF(OR(Unternehmerlohn!$E65=6,Unternehmerlohn!$E65=12),Unternehmerlohn!$E67,0))</f>
        <v>0</v>
      </c>
      <c r="F50" s="924">
        <f>IF(E50=0,0,Unternehmerlohn!$H43/12-IF(Unternehmerlohn!$E56=0,0,Unternehmerlohn!$E56)-IF(OR(Unternehmerlohn!$E65=6,Unternehmerlohn!$E65=12),Unternehmerlohn!$E67,0))</f>
        <v>0</v>
      </c>
      <c r="G50" s="924">
        <f>IF(F50=0,0,Unternehmerlohn!$H43/12-IF(OR(Unternehmerlohn!$E65=6,Unternehmerlohn!$E65=12),Unternehmerlohn!$E67,0))</f>
        <v>0</v>
      </c>
      <c r="H50" s="924">
        <f>IF(G50=0,0,Unternehmerlohn!$H43/12-IF(OR(Unternehmerlohn!$E65=6,Unternehmerlohn!$E65=12),Unternehmerlohn!$E67,0))</f>
        <v>0</v>
      </c>
      <c r="I50" s="924">
        <f>IF(H50=0,0,Unternehmerlohn!$H43/12-IF(OR(Unternehmerlohn!$E65=6,Unternehmerlohn!$E65=12),Unternehmerlohn!$E67,0))</f>
        <v>0</v>
      </c>
      <c r="J50" s="924">
        <f>IF(I50=0,0,Unternehmerlohn!$H43/12-IF(Unternehmerlohn!$E65=12,Unternehmerlohn!$E67,0))</f>
        <v>0</v>
      </c>
      <c r="K50" s="924">
        <f>IF(J50=0,0,Unternehmerlohn!$H43/12-IF(Unternehmerlohn!$E65=12,Unternehmerlohn!$E67,0))</f>
        <v>0</v>
      </c>
      <c r="L50" s="924">
        <f>IF(K50=0,0,Unternehmerlohn!$H43/12-IF(Unternehmerlohn!$E65=12,Unternehmerlohn!$E67,0))</f>
        <v>0</v>
      </c>
      <c r="M50" s="924">
        <f>IF(L50=0,0,Unternehmerlohn!$H43/12-IF(Unternehmerlohn!$E65=12,Unternehmerlohn!$E67,0))</f>
        <v>0</v>
      </c>
      <c r="N50" s="924">
        <f>IF(M50=0,0,Unternehmerlohn!$H43/12-IF(Unternehmerlohn!$E65=12,Unternehmerlohn!$E67,0))</f>
        <v>0</v>
      </c>
      <c r="O50" s="924">
        <f>IF(N50=0,0,Unternehmerlohn!$H43/12-IF(Unternehmerlohn!$E65=12,Unternehmerlohn!$E67,0))</f>
        <v>0</v>
      </c>
      <c r="P50" s="764">
        <f t="shared" si="5"/>
        <v>0</v>
      </c>
      <c r="Q50" s="745" t="str">
        <f>IF(AND(ABS(P50-C50)&gt;50,P50&lt;&gt;0),"Überprüfe und ggf. ermittle Monatswerte für geplanten Unternehmerlohn","")</f>
        <v/>
      </c>
      <c r="R50" s="718"/>
      <c r="S50" s="718"/>
      <c r="T50" s="718"/>
      <c r="U50" s="718"/>
      <c r="V50" s="718"/>
      <c r="W50" s="718"/>
      <c r="X50" s="718"/>
      <c r="Y50" s="718"/>
      <c r="Z50" s="718"/>
      <c r="AA50" s="718"/>
      <c r="AB50" s="718"/>
      <c r="AC50" s="718"/>
      <c r="AD50" s="718"/>
      <c r="AE50" s="718"/>
      <c r="AF50" s="718"/>
      <c r="AG50" s="718"/>
      <c r="AH50" s="718"/>
    </row>
    <row r="51" spans="1:34" s="1" customFormat="1" ht="15.75" customHeight="1">
      <c r="A51" s="746" t="s">
        <v>8</v>
      </c>
      <c r="B51" s="819" t="s">
        <v>81</v>
      </c>
      <c r="C51" s="748">
        <f>Rentabilität!G43</f>
        <v>0</v>
      </c>
      <c r="D51" s="924">
        <f>Hilfstabelle!B111+'Zins und Tilgung'!$AS19/12</f>
        <v>0</v>
      </c>
      <c r="E51" s="924">
        <f>Hilfstabelle!C111+'Zins und Tilgung'!$AS19/12</f>
        <v>0</v>
      </c>
      <c r="F51" s="924">
        <f>Hilfstabelle!D111+'Zins und Tilgung'!$AS19/12</f>
        <v>0</v>
      </c>
      <c r="G51" s="924">
        <f>Hilfstabelle!E111+'Zins und Tilgung'!$AS19/12</f>
        <v>0</v>
      </c>
      <c r="H51" s="924">
        <f>Hilfstabelle!F111+'Zins und Tilgung'!$AS19/12</f>
        <v>0</v>
      </c>
      <c r="I51" s="924">
        <f>Hilfstabelle!G111+'Zins und Tilgung'!$AS19/12</f>
        <v>0</v>
      </c>
      <c r="J51" s="924">
        <f>Hilfstabelle!H111+'Zins und Tilgung'!$AS19/12</f>
        <v>0</v>
      </c>
      <c r="K51" s="924">
        <f>Hilfstabelle!I111+'Zins und Tilgung'!$AS19/12</f>
        <v>0</v>
      </c>
      <c r="L51" s="924">
        <f>Hilfstabelle!J111+'Zins und Tilgung'!$AS19/12</f>
        <v>0</v>
      </c>
      <c r="M51" s="924">
        <f>Hilfstabelle!K111+'Zins und Tilgung'!$AS19/12</f>
        <v>0</v>
      </c>
      <c r="N51" s="924">
        <f>Hilfstabelle!L111+'Zins und Tilgung'!$AS19/12</f>
        <v>0</v>
      </c>
      <c r="O51" s="924">
        <f>Hilfstabelle!M111+'Zins und Tilgung'!$AS19/12</f>
        <v>0</v>
      </c>
      <c r="P51" s="764">
        <f t="shared" si="5"/>
        <v>0</v>
      </c>
      <c r="Q51" s="745" t="str">
        <f>IF(AND(ABS(P51-C51)&gt;100,P51&lt;&gt;0),"Überprüfe Eintragung","")</f>
        <v/>
      </c>
      <c r="R51" s="718"/>
      <c r="S51" s="718"/>
      <c r="T51" s="718"/>
      <c r="U51" s="718"/>
      <c r="V51" s="718"/>
      <c r="W51" s="718"/>
      <c r="X51" s="718"/>
      <c r="Y51" s="718"/>
      <c r="Z51" s="718"/>
      <c r="AA51" s="718"/>
      <c r="AB51" s="718"/>
      <c r="AC51" s="718"/>
      <c r="AD51" s="718"/>
      <c r="AE51" s="718"/>
      <c r="AF51" s="718"/>
      <c r="AG51" s="718"/>
      <c r="AH51" s="718"/>
    </row>
    <row r="52" spans="1:34" s="1" customFormat="1" ht="15.75" customHeight="1" thickBot="1">
      <c r="A52" s="777" t="s">
        <v>80</v>
      </c>
      <c r="B52" s="830"/>
      <c r="C52" s="779">
        <f>(C24+C25+IF($B27="ja",C27,0)+C28+C30+C31+C32+C33+C34+C35+C36+C37+C38+C39+C40+C43+C44+C45+C46+IF($B48="ja",C48,0)+IF($B49="ja",C49,0))*$B$11</f>
        <v>0</v>
      </c>
      <c r="D52" s="779">
        <f>(SUM(D24:D51)-D26-IF($B27="nein",D27,0)-D29-D41-D42-D47-IF($B48="nein",D48,0)-IF($B49="nein",D49,0)-D50-D51)*$B$11</f>
        <v>0</v>
      </c>
      <c r="E52" s="779">
        <f>(SUM(E24:E51)-E26-IF($B27="nein",E27,0)-E29-E41-E42-E47-IF($B48="nein",E48,0)-IF($B49="nein",E49,0)-E50-E51)*$B$11</f>
        <v>0</v>
      </c>
      <c r="F52" s="779">
        <f t="shared" ref="F52:O52" si="8">(SUM(F24:F51)-F26-IF($B27="nein",F27,0)-F29-F41-F42-F47-IF($B48="nein",F48,0)-IF($B49="nein",F49,0)-F50-F51)*$B$11</f>
        <v>0</v>
      </c>
      <c r="G52" s="779">
        <f t="shared" si="8"/>
        <v>0</v>
      </c>
      <c r="H52" s="779">
        <f t="shared" si="8"/>
        <v>0</v>
      </c>
      <c r="I52" s="779">
        <f t="shared" si="8"/>
        <v>0</v>
      </c>
      <c r="J52" s="779">
        <f t="shared" si="8"/>
        <v>0</v>
      </c>
      <c r="K52" s="779">
        <f t="shared" si="8"/>
        <v>0</v>
      </c>
      <c r="L52" s="779">
        <f t="shared" si="8"/>
        <v>0</v>
      </c>
      <c r="M52" s="779">
        <f t="shared" si="8"/>
        <v>0</v>
      </c>
      <c r="N52" s="779">
        <f t="shared" si="8"/>
        <v>0</v>
      </c>
      <c r="O52" s="779">
        <f t="shared" si="8"/>
        <v>0</v>
      </c>
      <c r="P52" s="780">
        <f>SUM(E52:O52)</f>
        <v>0</v>
      </c>
      <c r="Q52" s="745"/>
      <c r="R52" s="718"/>
      <c r="S52" s="718"/>
      <c r="T52" s="718"/>
      <c r="U52" s="718"/>
      <c r="V52" s="718"/>
      <c r="W52" s="718"/>
      <c r="X52" s="718"/>
      <c r="Y52" s="718"/>
      <c r="Z52" s="718"/>
      <c r="AA52" s="718"/>
      <c r="AB52" s="718"/>
      <c r="AC52" s="718"/>
      <c r="AD52" s="718"/>
      <c r="AE52" s="718"/>
      <c r="AF52" s="718"/>
      <c r="AG52" s="718"/>
      <c r="AH52" s="718"/>
    </row>
    <row r="53" spans="1:34" s="1" customFormat="1" ht="17.25" thickTop="1" thickBot="1">
      <c r="A53" s="781" t="s">
        <v>192</v>
      </c>
      <c r="B53" s="831"/>
      <c r="C53" s="769">
        <f t="shared" ref="C53:O53" si="9">SUM(C24:C52)</f>
        <v>0</v>
      </c>
      <c r="D53" s="769">
        <f t="shared" si="9"/>
        <v>0</v>
      </c>
      <c r="E53" s="769">
        <f t="shared" si="9"/>
        <v>0</v>
      </c>
      <c r="F53" s="769">
        <f t="shared" si="9"/>
        <v>0</v>
      </c>
      <c r="G53" s="769">
        <f t="shared" si="9"/>
        <v>0</v>
      </c>
      <c r="H53" s="769">
        <f t="shared" si="9"/>
        <v>0</v>
      </c>
      <c r="I53" s="769">
        <f t="shared" si="9"/>
        <v>0</v>
      </c>
      <c r="J53" s="769">
        <f t="shared" si="9"/>
        <v>0</v>
      </c>
      <c r="K53" s="769">
        <f t="shared" si="9"/>
        <v>0</v>
      </c>
      <c r="L53" s="769">
        <f t="shared" si="9"/>
        <v>0</v>
      </c>
      <c r="M53" s="769">
        <f t="shared" si="9"/>
        <v>0</v>
      </c>
      <c r="N53" s="769">
        <f t="shared" si="9"/>
        <v>0</v>
      </c>
      <c r="O53" s="769">
        <f t="shared" si="9"/>
        <v>0</v>
      </c>
      <c r="P53" s="770">
        <f t="shared" si="5"/>
        <v>0</v>
      </c>
      <c r="Q53" s="745"/>
      <c r="R53" s="718"/>
      <c r="S53" s="718"/>
      <c r="T53" s="718"/>
      <c r="U53" s="718"/>
      <c r="V53" s="718"/>
      <c r="W53" s="718"/>
      <c r="X53" s="718"/>
      <c r="Y53" s="718"/>
      <c r="Z53" s="718"/>
      <c r="AA53" s="718"/>
      <c r="AB53" s="718"/>
      <c r="AC53" s="718"/>
      <c r="AD53" s="718"/>
      <c r="AE53" s="718"/>
      <c r="AF53" s="718"/>
      <c r="AG53" s="718"/>
      <c r="AH53" s="718"/>
    </row>
    <row r="54" spans="1:34" s="1" customFormat="1" ht="20.25" customHeight="1" thickTop="1">
      <c r="A54" s="832" t="s">
        <v>67</v>
      </c>
      <c r="B54" s="833"/>
      <c r="C54" s="834"/>
      <c r="D54" s="835">
        <f>-'Liquiditätsplan-1.Jahr'!O15+'Liquiditätsplan-1.Jahr'!O52</f>
        <v>0</v>
      </c>
      <c r="E54" s="787">
        <f t="shared" ref="E54:O54" si="10">-D15+D52</f>
        <v>0</v>
      </c>
      <c r="F54" s="787">
        <f t="shared" si="10"/>
        <v>0</v>
      </c>
      <c r="G54" s="787">
        <f t="shared" si="10"/>
        <v>0</v>
      </c>
      <c r="H54" s="787">
        <f t="shared" si="10"/>
        <v>0</v>
      </c>
      <c r="I54" s="787">
        <f t="shared" si="10"/>
        <v>0</v>
      </c>
      <c r="J54" s="787">
        <f t="shared" si="10"/>
        <v>0</v>
      </c>
      <c r="K54" s="787">
        <f t="shared" si="10"/>
        <v>0</v>
      </c>
      <c r="L54" s="787">
        <f t="shared" si="10"/>
        <v>0</v>
      </c>
      <c r="M54" s="787">
        <f t="shared" si="10"/>
        <v>0</v>
      </c>
      <c r="N54" s="787">
        <f t="shared" si="10"/>
        <v>0</v>
      </c>
      <c r="O54" s="787">
        <f t="shared" si="10"/>
        <v>0</v>
      </c>
      <c r="P54" s="788">
        <f t="shared" si="5"/>
        <v>0</v>
      </c>
      <c r="Q54" s="745"/>
      <c r="R54" s="718"/>
      <c r="S54" s="718"/>
      <c r="T54" s="718"/>
      <c r="U54" s="718"/>
      <c r="V54" s="718"/>
      <c r="W54" s="718"/>
      <c r="X54" s="718"/>
      <c r="Y54" s="718"/>
      <c r="Z54" s="718"/>
      <c r="AA54" s="718"/>
      <c r="AB54" s="718"/>
      <c r="AC54" s="718"/>
      <c r="AD54" s="718"/>
      <c r="AE54" s="718"/>
      <c r="AF54" s="718"/>
      <c r="AG54" s="718"/>
      <c r="AH54" s="718"/>
    </row>
    <row r="55" spans="1:34" s="1" customFormat="1" ht="20.25" customHeight="1">
      <c r="A55" s="836"/>
      <c r="B55" s="837"/>
      <c r="C55" s="838"/>
      <c r="D55" s="839"/>
      <c r="E55" s="839"/>
      <c r="F55" s="839"/>
      <c r="G55" s="839"/>
      <c r="H55" s="839"/>
      <c r="I55" s="839"/>
      <c r="J55" s="839"/>
      <c r="K55" s="839"/>
      <c r="L55" s="839"/>
      <c r="M55" s="839"/>
      <c r="N55" s="839"/>
      <c r="O55" s="839"/>
      <c r="P55" s="773"/>
      <c r="Q55" s="745"/>
      <c r="R55" s="718"/>
      <c r="S55" s="718"/>
      <c r="T55" s="718"/>
      <c r="U55" s="718"/>
      <c r="V55" s="718"/>
      <c r="W55" s="718"/>
      <c r="X55" s="718"/>
      <c r="Y55" s="718"/>
      <c r="Z55" s="718"/>
      <c r="AA55" s="718"/>
      <c r="AB55" s="718"/>
      <c r="AC55" s="718"/>
      <c r="AD55" s="718"/>
      <c r="AE55" s="718"/>
      <c r="AF55" s="718"/>
      <c r="AG55" s="718"/>
      <c r="AH55" s="718"/>
    </row>
    <row r="56" spans="1:34" s="1" customFormat="1" ht="15.75">
      <c r="A56" s="805" t="s">
        <v>295</v>
      </c>
      <c r="B56" s="840"/>
      <c r="C56" s="841">
        <f>'Liquiditätsplan-1.Jahr'!O57</f>
        <v>0</v>
      </c>
      <c r="D56" s="842">
        <f t="shared" ref="D56:O56" si="11">D21-D53+D54</f>
        <v>0</v>
      </c>
      <c r="E56" s="842">
        <f t="shared" si="11"/>
        <v>0</v>
      </c>
      <c r="F56" s="842">
        <f t="shared" si="11"/>
        <v>0</v>
      </c>
      <c r="G56" s="842">
        <f t="shared" si="11"/>
        <v>0</v>
      </c>
      <c r="H56" s="842">
        <f t="shared" si="11"/>
        <v>0</v>
      </c>
      <c r="I56" s="842">
        <f t="shared" si="11"/>
        <v>0</v>
      </c>
      <c r="J56" s="842">
        <f t="shared" si="11"/>
        <v>0</v>
      </c>
      <c r="K56" s="842">
        <f t="shared" si="11"/>
        <v>0</v>
      </c>
      <c r="L56" s="842">
        <f t="shared" si="11"/>
        <v>0</v>
      </c>
      <c r="M56" s="842">
        <f t="shared" si="11"/>
        <v>0</v>
      </c>
      <c r="N56" s="842">
        <f t="shared" si="11"/>
        <v>0</v>
      </c>
      <c r="O56" s="843">
        <f t="shared" si="11"/>
        <v>0</v>
      </c>
      <c r="P56" s="793">
        <f>SUM(C56:O56)</f>
        <v>0</v>
      </c>
      <c r="Q56" s="745"/>
      <c r="R56" s="718"/>
      <c r="S56" s="718"/>
      <c r="T56" s="718"/>
      <c r="U56" s="718"/>
      <c r="V56" s="718"/>
      <c r="W56" s="718"/>
      <c r="X56" s="718"/>
      <c r="Y56" s="718"/>
      <c r="Z56" s="718"/>
      <c r="AA56" s="718"/>
      <c r="AB56" s="718"/>
      <c r="AC56" s="718"/>
      <c r="AD56" s="718"/>
      <c r="AE56" s="718"/>
      <c r="AF56" s="718"/>
      <c r="AG56" s="718"/>
      <c r="AH56" s="718"/>
    </row>
    <row r="57" spans="1:34" s="1" customFormat="1" ht="16.5" thickBot="1">
      <c r="A57" s="794" t="s">
        <v>68</v>
      </c>
      <c r="B57" s="844"/>
      <c r="C57" s="796"/>
      <c r="D57" s="797">
        <f>D56+C56</f>
        <v>0</v>
      </c>
      <c r="E57" s="797">
        <f t="shared" ref="E57:O57" si="12">D57+E56</f>
        <v>0</v>
      </c>
      <c r="F57" s="797">
        <f t="shared" si="12"/>
        <v>0</v>
      </c>
      <c r="G57" s="797">
        <f t="shared" si="12"/>
        <v>0</v>
      </c>
      <c r="H57" s="797">
        <f t="shared" si="12"/>
        <v>0</v>
      </c>
      <c r="I57" s="797">
        <f t="shared" si="12"/>
        <v>0</v>
      </c>
      <c r="J57" s="797">
        <f t="shared" si="12"/>
        <v>0</v>
      </c>
      <c r="K57" s="797">
        <f t="shared" si="12"/>
        <v>0</v>
      </c>
      <c r="L57" s="797">
        <f t="shared" si="12"/>
        <v>0</v>
      </c>
      <c r="M57" s="797">
        <f t="shared" si="12"/>
        <v>0</v>
      </c>
      <c r="N57" s="797">
        <f t="shared" si="12"/>
        <v>0</v>
      </c>
      <c r="O57" s="798">
        <f t="shared" si="12"/>
        <v>0</v>
      </c>
      <c r="P57" s="799"/>
      <c r="Q57" s="745"/>
      <c r="R57" s="718"/>
      <c r="S57" s="718"/>
      <c r="T57" s="718"/>
      <c r="U57" s="718"/>
      <c r="V57" s="718"/>
      <c r="W57" s="718"/>
      <c r="X57" s="718"/>
      <c r="Y57" s="718"/>
      <c r="Z57" s="718"/>
      <c r="AA57" s="718"/>
      <c r="AB57" s="718"/>
      <c r="AC57" s="718"/>
      <c r="AD57" s="718"/>
      <c r="AE57" s="718"/>
      <c r="AF57" s="718"/>
      <c r="AG57" s="718"/>
      <c r="AH57" s="718"/>
    </row>
    <row r="58" spans="1:34" s="1" customFormat="1" ht="15.75">
      <c r="A58" s="800"/>
      <c r="B58" s="845"/>
      <c r="C58" s="802"/>
      <c r="D58" s="803"/>
      <c r="E58" s="803"/>
      <c r="F58" s="803"/>
      <c r="G58" s="803"/>
      <c r="H58" s="803"/>
      <c r="I58" s="803"/>
      <c r="J58" s="803"/>
      <c r="K58" s="803"/>
      <c r="L58" s="803"/>
      <c r="M58" s="803"/>
      <c r="N58" s="803"/>
      <c r="O58" s="803"/>
      <c r="P58" s="804"/>
      <c r="Q58" s="718"/>
      <c r="R58" s="718"/>
      <c r="S58" s="718"/>
      <c r="T58" s="718"/>
      <c r="U58" s="718"/>
      <c r="V58" s="718"/>
      <c r="W58" s="718"/>
      <c r="X58" s="718"/>
      <c r="Y58" s="718"/>
      <c r="Z58" s="718"/>
      <c r="AA58" s="718"/>
      <c r="AB58" s="718"/>
      <c r="AC58" s="718"/>
      <c r="AD58" s="718"/>
      <c r="AE58" s="718"/>
      <c r="AF58" s="718"/>
      <c r="AG58" s="718"/>
      <c r="AH58" s="718"/>
    </row>
    <row r="59" spans="1:34" ht="15.75">
      <c r="A59" s="805" t="s">
        <v>126</v>
      </c>
      <c r="B59" s="846"/>
      <c r="C59" s="759">
        <f>'Liquiditätsplan-1.Jahr'!O59</f>
        <v>0</v>
      </c>
      <c r="D59" s="759">
        <f t="shared" ref="D59:O59" si="13">$C59</f>
        <v>0</v>
      </c>
      <c r="E59" s="759">
        <f t="shared" si="13"/>
        <v>0</v>
      </c>
      <c r="F59" s="759">
        <f t="shared" si="13"/>
        <v>0</v>
      </c>
      <c r="G59" s="759">
        <f t="shared" si="13"/>
        <v>0</v>
      </c>
      <c r="H59" s="759">
        <f t="shared" si="13"/>
        <v>0</v>
      </c>
      <c r="I59" s="759">
        <f t="shared" si="13"/>
        <v>0</v>
      </c>
      <c r="J59" s="759">
        <f t="shared" si="13"/>
        <v>0</v>
      </c>
      <c r="K59" s="759">
        <f t="shared" si="13"/>
        <v>0</v>
      </c>
      <c r="L59" s="759">
        <f t="shared" si="13"/>
        <v>0</v>
      </c>
      <c r="M59" s="759">
        <f t="shared" si="13"/>
        <v>0</v>
      </c>
      <c r="N59" s="759">
        <f t="shared" si="13"/>
        <v>0</v>
      </c>
      <c r="O59" s="759">
        <f t="shared" si="13"/>
        <v>0</v>
      </c>
      <c r="P59" s="807"/>
      <c r="Q59" s="807"/>
      <c r="R59" s="807"/>
      <c r="S59" s="807"/>
      <c r="T59" s="807"/>
      <c r="U59" s="807"/>
      <c r="V59" s="807"/>
      <c r="W59" s="807"/>
      <c r="X59" s="807"/>
      <c r="Y59" s="807"/>
      <c r="Z59" s="807"/>
      <c r="AA59" s="807"/>
      <c r="AB59" s="807"/>
      <c r="AC59" s="807"/>
      <c r="AD59" s="807"/>
      <c r="AE59" s="807"/>
      <c r="AF59" s="807"/>
      <c r="AG59" s="807"/>
      <c r="AH59" s="807"/>
    </row>
    <row r="60" spans="1:34" ht="16.5" customHeight="1">
      <c r="A60" s="807"/>
      <c r="B60" s="847"/>
      <c r="C60" s="807"/>
      <c r="D60" s="745" t="str">
        <f>IF(OR(-D57&gt;D59,-E57&gt;E59,-F57&gt;F59),"Kreditrahmen überzogen!","")</f>
        <v/>
      </c>
      <c r="E60" s="807"/>
      <c r="F60" s="807"/>
      <c r="G60" s="745" t="str">
        <f>IF(OR(-G57&gt;G59,-H57&gt;H59,-I57&gt;I59),"Kreditrahmen überzogen!","")</f>
        <v/>
      </c>
      <c r="H60" s="807"/>
      <c r="I60" s="807"/>
      <c r="J60" s="745" t="str">
        <f>IF(OR(-J57&gt;J59,-K57&gt;K59,-L57&gt;L59),"Kreditrahmen überzogen!","")</f>
        <v/>
      </c>
      <c r="K60" s="807"/>
      <c r="L60" s="807"/>
      <c r="M60" s="745" t="str">
        <f>IF(OR(-M57&gt;M59,-N57&gt;N59,-O57&gt;O59),"Kreditrahmen überzogen!","")</f>
        <v/>
      </c>
      <c r="N60" s="807"/>
      <c r="O60" s="807"/>
      <c r="P60" s="807"/>
      <c r="Q60" s="807"/>
      <c r="R60" s="807"/>
      <c r="S60" s="807"/>
      <c r="T60" s="807"/>
      <c r="U60" s="807"/>
      <c r="V60" s="807"/>
      <c r="W60" s="807"/>
      <c r="X60" s="807"/>
      <c r="Y60" s="807"/>
      <c r="Z60" s="807"/>
      <c r="AA60" s="807"/>
      <c r="AB60" s="807"/>
      <c r="AC60" s="807"/>
      <c r="AD60" s="807"/>
      <c r="AE60" s="807"/>
      <c r="AF60" s="807"/>
      <c r="AG60" s="807"/>
      <c r="AH60" s="807"/>
    </row>
    <row r="61" spans="1:34">
      <c r="A61" s="807"/>
      <c r="B61" s="847"/>
      <c r="C61" s="807"/>
      <c r="D61" s="807"/>
      <c r="E61" s="807"/>
      <c r="F61" s="807"/>
      <c r="G61" s="807"/>
      <c r="H61" s="807"/>
      <c r="I61" s="807"/>
      <c r="J61" s="807"/>
      <c r="K61" s="807"/>
      <c r="L61" s="807"/>
      <c r="M61" s="807"/>
      <c r="N61" s="807"/>
      <c r="O61" s="807"/>
      <c r="P61" s="807"/>
      <c r="Q61" s="807"/>
      <c r="R61" s="807"/>
      <c r="S61" s="807"/>
      <c r="T61" s="807"/>
      <c r="U61" s="807"/>
      <c r="V61" s="807"/>
      <c r="W61" s="807"/>
      <c r="X61" s="807"/>
      <c r="Y61" s="807"/>
      <c r="Z61" s="807"/>
      <c r="AA61" s="807"/>
      <c r="AB61" s="807"/>
      <c r="AC61" s="807"/>
      <c r="AD61" s="807"/>
      <c r="AE61" s="807"/>
      <c r="AF61" s="807"/>
      <c r="AG61" s="807"/>
      <c r="AH61" s="807"/>
    </row>
    <row r="62" spans="1:34">
      <c r="A62" s="807"/>
      <c r="B62" s="847"/>
      <c r="C62" s="807"/>
      <c r="D62" s="807"/>
      <c r="E62" s="807"/>
      <c r="F62" s="807"/>
      <c r="G62" s="807"/>
      <c r="H62" s="807"/>
      <c r="I62" s="807"/>
      <c r="J62" s="807"/>
      <c r="K62" s="807"/>
      <c r="L62" s="807"/>
      <c r="M62" s="807"/>
      <c r="N62" s="807"/>
      <c r="O62" s="807"/>
      <c r="P62" s="807"/>
      <c r="Q62" s="807"/>
      <c r="R62" s="807"/>
      <c r="S62" s="807"/>
      <c r="T62" s="807"/>
      <c r="U62" s="807"/>
      <c r="V62" s="807"/>
      <c r="W62" s="807"/>
      <c r="X62" s="807"/>
      <c r="Y62" s="807"/>
      <c r="Z62" s="807"/>
      <c r="AA62" s="807"/>
      <c r="AB62" s="807"/>
      <c r="AC62" s="807"/>
      <c r="AD62" s="807"/>
      <c r="AE62" s="807"/>
      <c r="AF62" s="807"/>
      <c r="AG62" s="807"/>
      <c r="AH62" s="807"/>
    </row>
    <row r="63" spans="1:34">
      <c r="A63" s="807"/>
      <c r="B63" s="847"/>
      <c r="C63" s="807"/>
      <c r="D63" s="807"/>
      <c r="E63" s="807"/>
      <c r="F63" s="807"/>
      <c r="G63" s="807"/>
      <c r="H63" s="807"/>
      <c r="I63" s="807"/>
      <c r="J63" s="807"/>
      <c r="K63" s="807"/>
      <c r="L63" s="807"/>
      <c r="M63" s="807"/>
      <c r="N63" s="807"/>
      <c r="O63" s="807"/>
      <c r="P63" s="807"/>
      <c r="Q63" s="807"/>
      <c r="R63" s="807"/>
      <c r="S63" s="807"/>
      <c r="T63" s="807"/>
      <c r="U63" s="807"/>
      <c r="V63" s="807"/>
      <c r="W63" s="807"/>
      <c r="X63" s="807"/>
      <c r="Y63" s="807"/>
      <c r="Z63" s="807"/>
      <c r="AA63" s="807"/>
      <c r="AB63" s="807"/>
      <c r="AC63" s="807"/>
      <c r="AD63" s="807"/>
      <c r="AE63" s="807"/>
      <c r="AF63" s="807"/>
      <c r="AG63" s="807"/>
      <c r="AH63" s="807"/>
    </row>
    <row r="64" spans="1:34">
      <c r="A64" s="807"/>
      <c r="B64" s="847"/>
      <c r="C64" s="807"/>
      <c r="D64" s="807"/>
      <c r="E64" s="807"/>
      <c r="F64" s="807"/>
      <c r="G64" s="807"/>
      <c r="H64" s="807"/>
      <c r="I64" s="807"/>
      <c r="J64" s="807"/>
      <c r="K64" s="807"/>
      <c r="L64" s="807"/>
      <c r="M64" s="807"/>
      <c r="N64" s="807"/>
      <c r="O64" s="807"/>
      <c r="P64" s="807"/>
      <c r="Q64" s="807"/>
      <c r="R64" s="807"/>
      <c r="S64" s="807"/>
      <c r="T64" s="807"/>
      <c r="U64" s="807"/>
      <c r="V64" s="807"/>
      <c r="W64" s="807"/>
      <c r="X64" s="807"/>
      <c r="Y64" s="807"/>
      <c r="Z64" s="807"/>
      <c r="AA64" s="807"/>
      <c r="AB64" s="807"/>
      <c r="AC64" s="807"/>
      <c r="AD64" s="807"/>
      <c r="AE64" s="807"/>
      <c r="AF64" s="807"/>
      <c r="AG64" s="807"/>
      <c r="AH64" s="807"/>
    </row>
    <row r="65" spans="1:34">
      <c r="A65" s="807"/>
      <c r="B65" s="847"/>
      <c r="C65" s="807"/>
      <c r="D65" s="807"/>
      <c r="E65" s="807"/>
      <c r="F65" s="807"/>
      <c r="G65" s="807"/>
      <c r="H65" s="807"/>
      <c r="I65" s="807"/>
      <c r="J65" s="807"/>
      <c r="K65" s="807"/>
      <c r="L65" s="807"/>
      <c r="M65" s="807"/>
      <c r="N65" s="807"/>
      <c r="O65" s="807"/>
      <c r="P65" s="807"/>
      <c r="Q65" s="807"/>
      <c r="R65" s="807"/>
      <c r="S65" s="807"/>
      <c r="T65" s="807"/>
      <c r="U65" s="807"/>
      <c r="V65" s="807"/>
      <c r="W65" s="807"/>
      <c r="X65" s="807"/>
      <c r="Y65" s="807"/>
      <c r="Z65" s="807"/>
      <c r="AA65" s="807"/>
      <c r="AB65" s="807"/>
      <c r="AC65" s="807"/>
      <c r="AD65" s="807"/>
      <c r="AE65" s="807"/>
      <c r="AF65" s="807"/>
      <c r="AG65" s="807"/>
      <c r="AH65" s="807"/>
    </row>
    <row r="66" spans="1:34">
      <c r="A66" s="807"/>
      <c r="B66" s="847"/>
      <c r="C66" s="807"/>
      <c r="D66" s="807"/>
      <c r="E66" s="807"/>
      <c r="F66" s="807"/>
      <c r="G66" s="807"/>
      <c r="H66" s="807"/>
      <c r="I66" s="807"/>
      <c r="J66" s="807"/>
      <c r="K66" s="807"/>
      <c r="L66" s="807"/>
      <c r="M66" s="807"/>
      <c r="N66" s="807"/>
      <c r="O66" s="807"/>
      <c r="P66" s="807"/>
      <c r="Q66" s="807"/>
      <c r="R66" s="807"/>
      <c r="S66" s="807"/>
      <c r="T66" s="807"/>
      <c r="U66" s="807"/>
      <c r="V66" s="807"/>
      <c r="W66" s="807"/>
      <c r="X66" s="807"/>
      <c r="Y66" s="807"/>
      <c r="Z66" s="807"/>
      <c r="AA66" s="807"/>
      <c r="AB66" s="807"/>
      <c r="AC66" s="807"/>
      <c r="AD66" s="807"/>
      <c r="AE66" s="807"/>
      <c r="AF66" s="807"/>
      <c r="AG66" s="807"/>
      <c r="AH66" s="807"/>
    </row>
    <row r="67" spans="1:34">
      <c r="A67" s="807"/>
      <c r="B67" s="847"/>
      <c r="C67" s="807"/>
      <c r="D67" s="807"/>
      <c r="E67" s="807"/>
      <c r="F67" s="807"/>
      <c r="G67" s="807"/>
      <c r="H67" s="807"/>
      <c r="I67" s="807"/>
      <c r="J67" s="807"/>
      <c r="K67" s="807"/>
      <c r="L67" s="807"/>
      <c r="M67" s="807"/>
      <c r="N67" s="807"/>
      <c r="O67" s="807"/>
      <c r="P67" s="807"/>
      <c r="Q67" s="807"/>
      <c r="R67" s="807"/>
      <c r="S67" s="807"/>
      <c r="T67" s="807"/>
      <c r="U67" s="807"/>
      <c r="V67" s="807"/>
      <c r="W67" s="807"/>
      <c r="X67" s="807"/>
      <c r="Y67" s="807"/>
      <c r="Z67" s="807"/>
      <c r="AA67" s="807"/>
      <c r="AB67" s="807"/>
      <c r="AC67" s="807"/>
      <c r="AD67" s="807"/>
      <c r="AE67" s="807"/>
      <c r="AF67" s="807"/>
      <c r="AG67" s="807"/>
      <c r="AH67" s="807"/>
    </row>
    <row r="68" spans="1:34">
      <c r="A68" s="807"/>
      <c r="B68" s="847"/>
      <c r="C68" s="807"/>
      <c r="D68" s="807"/>
      <c r="E68" s="807"/>
      <c r="F68" s="807"/>
      <c r="G68" s="807"/>
      <c r="H68" s="807"/>
      <c r="I68" s="807"/>
      <c r="J68" s="807"/>
      <c r="K68" s="807"/>
      <c r="L68" s="807"/>
      <c r="M68" s="807"/>
      <c r="N68" s="807"/>
      <c r="O68" s="807"/>
      <c r="P68" s="807"/>
      <c r="Q68" s="807"/>
      <c r="R68" s="807"/>
      <c r="S68" s="807"/>
      <c r="T68" s="807"/>
      <c r="U68" s="807"/>
      <c r="V68" s="807"/>
      <c r="W68" s="807"/>
      <c r="X68" s="807"/>
      <c r="Y68" s="807"/>
      <c r="Z68" s="807"/>
      <c r="AA68" s="807"/>
      <c r="AB68" s="807"/>
      <c r="AC68" s="807"/>
      <c r="AD68" s="807"/>
      <c r="AE68" s="807"/>
      <c r="AF68" s="807"/>
      <c r="AG68" s="807"/>
      <c r="AH68" s="807"/>
    </row>
    <row r="69" spans="1:34">
      <c r="A69" s="807"/>
      <c r="B69" s="847"/>
      <c r="C69" s="807"/>
      <c r="D69" s="807"/>
      <c r="E69" s="807"/>
      <c r="F69" s="807"/>
      <c r="G69" s="807"/>
      <c r="H69" s="807"/>
      <c r="I69" s="807"/>
      <c r="J69" s="807"/>
      <c r="K69" s="807"/>
      <c r="L69" s="807"/>
      <c r="M69" s="807"/>
      <c r="N69" s="807"/>
      <c r="O69" s="807"/>
      <c r="P69" s="807"/>
      <c r="Q69" s="807"/>
      <c r="R69" s="807"/>
      <c r="S69" s="807"/>
      <c r="T69" s="807"/>
      <c r="U69" s="807"/>
      <c r="V69" s="807"/>
      <c r="W69" s="807"/>
      <c r="X69" s="807"/>
      <c r="Y69" s="807"/>
      <c r="Z69" s="807"/>
      <c r="AA69" s="807"/>
      <c r="AB69" s="807"/>
      <c r="AC69" s="807"/>
      <c r="AD69" s="807"/>
      <c r="AE69" s="807"/>
      <c r="AF69" s="807"/>
      <c r="AG69" s="807"/>
      <c r="AH69" s="807"/>
    </row>
    <row r="70" spans="1:34">
      <c r="A70" s="807"/>
      <c r="B70" s="847"/>
      <c r="C70" s="807"/>
      <c r="D70" s="807"/>
      <c r="E70" s="807"/>
      <c r="F70" s="807"/>
      <c r="G70" s="807"/>
      <c r="H70" s="807"/>
      <c r="I70" s="807"/>
      <c r="J70" s="807"/>
      <c r="K70" s="807"/>
      <c r="L70" s="807"/>
      <c r="M70" s="807"/>
      <c r="N70" s="807"/>
      <c r="O70" s="807"/>
      <c r="P70" s="807"/>
      <c r="Q70" s="807"/>
      <c r="R70" s="807"/>
      <c r="S70" s="807"/>
      <c r="T70" s="807"/>
      <c r="U70" s="807"/>
      <c r="V70" s="807"/>
      <c r="W70" s="807"/>
      <c r="X70" s="807"/>
      <c r="Y70" s="807"/>
      <c r="Z70" s="807"/>
      <c r="AA70" s="807"/>
      <c r="AB70" s="807"/>
      <c r="AC70" s="807"/>
      <c r="AD70" s="807"/>
      <c r="AE70" s="807"/>
      <c r="AF70" s="807"/>
      <c r="AG70" s="807"/>
      <c r="AH70" s="807"/>
    </row>
    <row r="71" spans="1:34">
      <c r="A71" s="807"/>
      <c r="B71" s="847"/>
      <c r="C71" s="807"/>
      <c r="D71" s="807"/>
      <c r="E71" s="807"/>
      <c r="F71" s="807"/>
      <c r="G71" s="807"/>
      <c r="H71" s="807"/>
      <c r="I71" s="807"/>
      <c r="J71" s="807"/>
      <c r="K71" s="807"/>
      <c r="L71" s="807"/>
      <c r="M71" s="807"/>
      <c r="N71" s="807"/>
      <c r="O71" s="807"/>
      <c r="P71" s="807"/>
      <c r="Q71" s="807"/>
      <c r="R71" s="807"/>
      <c r="S71" s="807"/>
      <c r="T71" s="807"/>
      <c r="U71" s="807"/>
      <c r="V71" s="807"/>
      <c r="W71" s="807"/>
      <c r="X71" s="807"/>
      <c r="Y71" s="807"/>
      <c r="Z71" s="807"/>
      <c r="AA71" s="807"/>
      <c r="AB71" s="807"/>
      <c r="AC71" s="807"/>
      <c r="AD71" s="807"/>
      <c r="AE71" s="807"/>
      <c r="AF71" s="807"/>
      <c r="AG71" s="807"/>
      <c r="AH71" s="807"/>
    </row>
    <row r="72" spans="1:34">
      <c r="A72" s="807"/>
      <c r="B72" s="847"/>
      <c r="C72" s="807"/>
      <c r="D72" s="807"/>
      <c r="E72" s="807"/>
      <c r="F72" s="807"/>
      <c r="G72" s="807"/>
      <c r="H72" s="807"/>
      <c r="I72" s="807"/>
      <c r="J72" s="807"/>
      <c r="K72" s="807"/>
      <c r="L72" s="807"/>
      <c r="M72" s="807"/>
      <c r="N72" s="807"/>
      <c r="O72" s="807"/>
      <c r="P72" s="807"/>
      <c r="Q72" s="807"/>
      <c r="R72" s="807"/>
      <c r="S72" s="807"/>
      <c r="T72" s="807"/>
      <c r="U72" s="807"/>
      <c r="V72" s="807"/>
      <c r="W72" s="807"/>
      <c r="X72" s="807"/>
      <c r="Y72" s="807"/>
      <c r="Z72" s="807"/>
      <c r="AA72" s="807"/>
      <c r="AB72" s="807"/>
      <c r="AC72" s="807"/>
      <c r="AD72" s="807"/>
      <c r="AE72" s="807"/>
      <c r="AF72" s="807"/>
      <c r="AG72" s="807"/>
      <c r="AH72" s="807"/>
    </row>
    <row r="73" spans="1:34">
      <c r="A73" s="807"/>
      <c r="B73" s="847"/>
      <c r="C73" s="807"/>
      <c r="D73" s="807"/>
      <c r="E73" s="807"/>
      <c r="F73" s="807"/>
      <c r="G73" s="807"/>
      <c r="H73" s="807"/>
      <c r="I73" s="807"/>
      <c r="J73" s="807"/>
      <c r="K73" s="807"/>
      <c r="L73" s="807"/>
      <c r="M73" s="807"/>
      <c r="N73" s="807"/>
      <c r="O73" s="807"/>
      <c r="P73" s="807"/>
      <c r="Q73" s="807"/>
      <c r="R73" s="807"/>
      <c r="S73" s="807"/>
      <c r="T73" s="807"/>
      <c r="U73" s="807"/>
      <c r="V73" s="807"/>
      <c r="W73" s="807"/>
      <c r="X73" s="807"/>
      <c r="Y73" s="807"/>
      <c r="Z73" s="807"/>
      <c r="AA73" s="807"/>
      <c r="AB73" s="807"/>
      <c r="AC73" s="807"/>
      <c r="AD73" s="807"/>
      <c r="AE73" s="807"/>
      <c r="AF73" s="807"/>
      <c r="AG73" s="807"/>
      <c r="AH73" s="807"/>
    </row>
    <row r="74" spans="1:34">
      <c r="A74" s="807"/>
      <c r="B74" s="847"/>
      <c r="C74" s="807"/>
      <c r="D74" s="807"/>
      <c r="E74" s="807"/>
      <c r="F74" s="807"/>
      <c r="G74" s="807"/>
      <c r="H74" s="807"/>
      <c r="I74" s="807"/>
      <c r="J74" s="807"/>
      <c r="K74" s="807"/>
      <c r="L74" s="807"/>
      <c r="M74" s="807"/>
      <c r="N74" s="807"/>
      <c r="O74" s="807"/>
      <c r="P74" s="807"/>
      <c r="Q74" s="807"/>
      <c r="R74" s="807"/>
      <c r="S74" s="807"/>
      <c r="T74" s="807"/>
      <c r="U74" s="807"/>
      <c r="V74" s="807"/>
      <c r="W74" s="807"/>
      <c r="X74" s="807"/>
      <c r="Y74" s="807"/>
      <c r="Z74" s="807"/>
      <c r="AA74" s="807"/>
      <c r="AB74" s="807"/>
      <c r="AC74" s="807"/>
      <c r="AD74" s="807"/>
      <c r="AE74" s="807"/>
      <c r="AF74" s="807"/>
      <c r="AG74" s="807"/>
      <c r="AH74" s="807"/>
    </row>
    <row r="75" spans="1:34">
      <c r="A75" s="807"/>
      <c r="B75" s="847"/>
      <c r="C75" s="807"/>
      <c r="D75" s="807"/>
      <c r="E75" s="807"/>
      <c r="F75" s="807"/>
      <c r="G75" s="807"/>
      <c r="H75" s="807"/>
      <c r="I75" s="807"/>
      <c r="J75" s="807"/>
      <c r="K75" s="807"/>
      <c r="L75" s="807"/>
      <c r="M75" s="807"/>
      <c r="N75" s="807"/>
      <c r="O75" s="807"/>
      <c r="P75" s="807"/>
      <c r="Q75" s="807"/>
      <c r="R75" s="807"/>
      <c r="S75" s="807"/>
      <c r="T75" s="807"/>
      <c r="U75" s="807"/>
      <c r="V75" s="807"/>
      <c r="W75" s="807"/>
      <c r="X75" s="807"/>
      <c r="Y75" s="807"/>
      <c r="Z75" s="807"/>
      <c r="AA75" s="807"/>
      <c r="AB75" s="807"/>
      <c r="AC75" s="807"/>
      <c r="AD75" s="807"/>
      <c r="AE75" s="807"/>
      <c r="AF75" s="807"/>
      <c r="AG75" s="807"/>
      <c r="AH75" s="807"/>
    </row>
    <row r="76" spans="1:34">
      <c r="A76" s="807"/>
      <c r="B76" s="847"/>
      <c r="C76" s="807"/>
      <c r="D76" s="807"/>
      <c r="E76" s="807"/>
      <c r="F76" s="807"/>
      <c r="G76" s="807"/>
      <c r="H76" s="807"/>
      <c r="I76" s="807"/>
      <c r="J76" s="807"/>
      <c r="K76" s="807"/>
      <c r="L76" s="807"/>
      <c r="M76" s="807"/>
      <c r="N76" s="807"/>
      <c r="O76" s="807"/>
      <c r="P76" s="807"/>
      <c r="Q76" s="807"/>
      <c r="R76" s="807"/>
      <c r="S76" s="807"/>
      <c r="T76" s="807"/>
      <c r="U76" s="807"/>
      <c r="V76" s="807"/>
      <c r="W76" s="807"/>
      <c r="X76" s="807"/>
      <c r="Y76" s="807"/>
      <c r="Z76" s="807"/>
      <c r="AA76" s="807"/>
      <c r="AB76" s="807"/>
      <c r="AC76" s="807"/>
      <c r="AD76" s="807"/>
      <c r="AE76" s="807"/>
      <c r="AF76" s="807"/>
      <c r="AG76" s="807"/>
      <c r="AH76" s="807"/>
    </row>
    <row r="77" spans="1:34">
      <c r="A77" s="807"/>
      <c r="B77" s="847"/>
      <c r="C77" s="807"/>
      <c r="D77" s="807"/>
      <c r="E77" s="807"/>
      <c r="F77" s="807"/>
      <c r="G77" s="807"/>
      <c r="H77" s="807"/>
      <c r="I77" s="807"/>
      <c r="J77" s="807"/>
      <c r="K77" s="807"/>
      <c r="L77" s="807"/>
      <c r="M77" s="807"/>
      <c r="N77" s="807"/>
      <c r="O77" s="807"/>
      <c r="P77" s="807"/>
      <c r="Q77" s="807"/>
      <c r="R77" s="807"/>
      <c r="S77" s="807"/>
      <c r="T77" s="807"/>
      <c r="U77" s="807"/>
      <c r="V77" s="807"/>
      <c r="W77" s="807"/>
      <c r="X77" s="807"/>
      <c r="Y77" s="807"/>
      <c r="Z77" s="807"/>
      <c r="AA77" s="807"/>
      <c r="AB77" s="807"/>
      <c r="AC77" s="807"/>
      <c r="AD77" s="807"/>
      <c r="AE77" s="807"/>
      <c r="AF77" s="807"/>
      <c r="AG77" s="807"/>
      <c r="AH77" s="807"/>
    </row>
    <row r="78" spans="1:34">
      <c r="A78" s="807"/>
      <c r="B78" s="847"/>
      <c r="C78" s="807"/>
      <c r="D78" s="807"/>
      <c r="E78" s="807"/>
      <c r="F78" s="807"/>
      <c r="G78" s="807"/>
      <c r="H78" s="807"/>
      <c r="I78" s="807"/>
      <c r="J78" s="807"/>
      <c r="K78" s="807"/>
      <c r="L78" s="807"/>
      <c r="M78" s="807"/>
      <c r="N78" s="807"/>
      <c r="O78" s="807"/>
      <c r="P78" s="807"/>
      <c r="Q78" s="807"/>
      <c r="R78" s="807"/>
      <c r="S78" s="807"/>
      <c r="T78" s="807"/>
      <c r="U78" s="807"/>
      <c r="V78" s="807"/>
      <c r="W78" s="807"/>
      <c r="X78" s="807"/>
      <c r="Y78" s="807"/>
      <c r="Z78" s="807"/>
      <c r="AA78" s="807"/>
      <c r="AB78" s="807"/>
      <c r="AC78" s="807"/>
      <c r="AD78" s="807"/>
      <c r="AE78" s="807"/>
      <c r="AF78" s="807"/>
      <c r="AG78" s="807"/>
      <c r="AH78" s="807"/>
    </row>
    <row r="79" spans="1:34">
      <c r="A79" s="807"/>
      <c r="B79" s="847"/>
      <c r="C79" s="807"/>
      <c r="D79" s="807"/>
      <c r="E79" s="807"/>
      <c r="F79" s="807"/>
      <c r="G79" s="807"/>
      <c r="H79" s="807"/>
      <c r="I79" s="807"/>
      <c r="J79" s="807"/>
      <c r="K79" s="807"/>
      <c r="L79" s="807"/>
      <c r="M79" s="807"/>
      <c r="N79" s="807"/>
      <c r="O79" s="807"/>
      <c r="P79" s="807"/>
      <c r="Q79" s="807"/>
      <c r="R79" s="807"/>
      <c r="S79" s="807"/>
      <c r="T79" s="807"/>
      <c r="U79" s="807"/>
      <c r="V79" s="807"/>
      <c r="W79" s="807"/>
      <c r="X79" s="807"/>
      <c r="Y79" s="807"/>
      <c r="Z79" s="807"/>
      <c r="AA79" s="807"/>
      <c r="AB79" s="807"/>
      <c r="AC79" s="807"/>
      <c r="AD79" s="807"/>
      <c r="AE79" s="807"/>
      <c r="AF79" s="807"/>
      <c r="AG79" s="807"/>
      <c r="AH79" s="807"/>
    </row>
    <row r="80" spans="1:34">
      <c r="A80" s="807"/>
      <c r="B80" s="847"/>
      <c r="C80" s="807"/>
      <c r="D80" s="807"/>
      <c r="E80" s="807"/>
      <c r="F80" s="807"/>
      <c r="G80" s="807"/>
      <c r="H80" s="807"/>
      <c r="I80" s="807"/>
      <c r="J80" s="807"/>
      <c r="K80" s="807"/>
      <c r="L80" s="807"/>
      <c r="M80" s="807"/>
      <c r="N80" s="807"/>
      <c r="O80" s="807"/>
      <c r="P80" s="807"/>
      <c r="Q80" s="807"/>
      <c r="R80" s="807"/>
      <c r="S80" s="807"/>
      <c r="T80" s="807"/>
      <c r="U80" s="807"/>
      <c r="V80" s="807"/>
      <c r="W80" s="807"/>
      <c r="X80" s="807"/>
      <c r="Y80" s="807"/>
      <c r="Z80" s="807"/>
      <c r="AA80" s="807"/>
      <c r="AB80" s="807"/>
      <c r="AC80" s="807"/>
      <c r="AD80" s="807"/>
      <c r="AE80" s="807"/>
      <c r="AF80" s="807"/>
      <c r="AG80" s="807"/>
      <c r="AH80" s="807"/>
    </row>
    <row r="81" spans="1:34">
      <c r="A81" s="807"/>
      <c r="B81" s="847"/>
      <c r="C81" s="807"/>
      <c r="D81" s="807"/>
      <c r="E81" s="807"/>
      <c r="F81" s="807"/>
      <c r="G81" s="807"/>
      <c r="H81" s="807"/>
      <c r="I81" s="807"/>
      <c r="J81" s="807"/>
      <c r="K81" s="807"/>
      <c r="L81" s="807"/>
      <c r="M81" s="807"/>
      <c r="N81" s="807"/>
      <c r="O81" s="807"/>
      <c r="P81" s="807"/>
      <c r="Q81" s="807"/>
      <c r="R81" s="807"/>
      <c r="S81" s="807"/>
      <c r="T81" s="807"/>
      <c r="U81" s="807"/>
      <c r="V81" s="807"/>
      <c r="W81" s="807"/>
      <c r="X81" s="807"/>
      <c r="Y81" s="807"/>
      <c r="Z81" s="807"/>
      <c r="AA81" s="807"/>
      <c r="AB81" s="807"/>
      <c r="AC81" s="807"/>
      <c r="AD81" s="807"/>
      <c r="AE81" s="807"/>
      <c r="AF81" s="807"/>
      <c r="AG81" s="807"/>
      <c r="AH81" s="807"/>
    </row>
    <row r="82" spans="1:34">
      <c r="A82" s="807"/>
      <c r="B82" s="847"/>
      <c r="C82" s="807"/>
      <c r="D82" s="807"/>
      <c r="E82" s="807"/>
      <c r="F82" s="807"/>
      <c r="G82" s="807"/>
      <c r="H82" s="807"/>
      <c r="I82" s="807"/>
      <c r="J82" s="807"/>
      <c r="K82" s="807"/>
      <c r="L82" s="807"/>
      <c r="M82" s="807"/>
      <c r="N82" s="807"/>
      <c r="O82" s="807"/>
      <c r="P82" s="807"/>
      <c r="Q82" s="807"/>
      <c r="R82" s="807"/>
      <c r="S82" s="807"/>
      <c r="T82" s="807"/>
      <c r="U82" s="807"/>
      <c r="V82" s="807"/>
      <c r="W82" s="807"/>
      <c r="X82" s="807"/>
      <c r="Y82" s="807"/>
      <c r="Z82" s="807"/>
      <c r="AA82" s="807"/>
      <c r="AB82" s="807"/>
      <c r="AC82" s="807"/>
      <c r="AD82" s="807"/>
      <c r="AE82" s="807"/>
      <c r="AF82" s="807"/>
      <c r="AG82" s="807"/>
      <c r="AH82" s="807"/>
    </row>
    <row r="83" spans="1:34">
      <c r="A83" s="807"/>
      <c r="B83" s="847"/>
      <c r="C83" s="807"/>
      <c r="D83" s="807"/>
      <c r="E83" s="807"/>
      <c r="F83" s="807"/>
      <c r="G83" s="807"/>
      <c r="H83" s="807"/>
      <c r="I83" s="807"/>
      <c r="J83" s="807"/>
      <c r="K83" s="807"/>
      <c r="L83" s="807"/>
      <c r="M83" s="807"/>
      <c r="N83" s="807"/>
      <c r="O83" s="807"/>
      <c r="P83" s="807"/>
      <c r="Q83" s="807"/>
      <c r="R83" s="807"/>
      <c r="S83" s="807"/>
      <c r="T83" s="807"/>
      <c r="U83" s="807"/>
      <c r="V83" s="807"/>
      <c r="W83" s="807"/>
      <c r="X83" s="807"/>
      <c r="Y83" s="807"/>
      <c r="Z83" s="807"/>
      <c r="AA83" s="807"/>
      <c r="AB83" s="807"/>
      <c r="AC83" s="807"/>
      <c r="AD83" s="807"/>
      <c r="AE83" s="807"/>
      <c r="AF83" s="807"/>
      <c r="AG83" s="807"/>
      <c r="AH83" s="807"/>
    </row>
    <row r="84" spans="1:34">
      <c r="A84" s="807"/>
      <c r="B84" s="847"/>
      <c r="C84" s="807"/>
      <c r="D84" s="807"/>
      <c r="E84" s="807"/>
      <c r="F84" s="807"/>
      <c r="G84" s="807"/>
      <c r="H84" s="807"/>
      <c r="I84" s="807"/>
      <c r="J84" s="807"/>
      <c r="K84" s="807"/>
      <c r="L84" s="807"/>
      <c r="M84" s="807"/>
      <c r="N84" s="807"/>
      <c r="O84" s="807"/>
      <c r="P84" s="807"/>
      <c r="Q84" s="807"/>
      <c r="R84" s="807"/>
      <c r="S84" s="807"/>
      <c r="T84" s="807"/>
      <c r="U84" s="807"/>
      <c r="V84" s="807"/>
      <c r="W84" s="807"/>
      <c r="X84" s="807"/>
      <c r="Y84" s="807"/>
      <c r="Z84" s="807"/>
      <c r="AA84" s="807"/>
      <c r="AB84" s="807"/>
      <c r="AC84" s="807"/>
      <c r="AD84" s="807"/>
      <c r="AE84" s="807"/>
      <c r="AF84" s="807"/>
      <c r="AG84" s="807"/>
      <c r="AH84" s="807"/>
    </row>
    <row r="85" spans="1:34">
      <c r="A85" s="807"/>
      <c r="B85" s="847"/>
      <c r="C85" s="807"/>
      <c r="D85" s="807"/>
      <c r="E85" s="807"/>
      <c r="F85" s="807"/>
      <c r="G85" s="807"/>
      <c r="H85" s="807"/>
      <c r="I85" s="807"/>
      <c r="J85" s="807"/>
      <c r="K85" s="807"/>
      <c r="L85" s="807"/>
      <c r="M85" s="807"/>
      <c r="N85" s="807"/>
      <c r="O85" s="807"/>
      <c r="P85" s="807"/>
      <c r="Q85" s="807"/>
      <c r="R85" s="807"/>
      <c r="S85" s="807"/>
      <c r="T85" s="807"/>
      <c r="U85" s="807"/>
      <c r="V85" s="807"/>
      <c r="W85" s="807"/>
      <c r="X85" s="807"/>
      <c r="Y85" s="807"/>
      <c r="Z85" s="807"/>
      <c r="AA85" s="807"/>
      <c r="AB85" s="807"/>
      <c r="AC85" s="807"/>
      <c r="AD85" s="807"/>
      <c r="AE85" s="807"/>
      <c r="AF85" s="807"/>
      <c r="AG85" s="807"/>
      <c r="AH85" s="807"/>
    </row>
    <row r="86" spans="1:34">
      <c r="A86" s="807"/>
      <c r="B86" s="847"/>
      <c r="C86" s="807"/>
      <c r="D86" s="807"/>
      <c r="E86" s="807"/>
      <c r="F86" s="807"/>
      <c r="G86" s="807"/>
      <c r="H86" s="807"/>
      <c r="I86" s="807"/>
      <c r="J86" s="807"/>
      <c r="K86" s="807"/>
      <c r="L86" s="807"/>
      <c r="M86" s="807"/>
      <c r="N86" s="807"/>
      <c r="O86" s="807"/>
      <c r="P86" s="807"/>
      <c r="Q86" s="807"/>
      <c r="R86" s="807"/>
      <c r="S86" s="807"/>
      <c r="T86" s="807"/>
      <c r="U86" s="807"/>
      <c r="V86" s="807"/>
      <c r="W86" s="807"/>
      <c r="X86" s="807"/>
      <c r="Y86" s="807"/>
      <c r="Z86" s="807"/>
      <c r="AA86" s="807"/>
      <c r="AB86" s="807"/>
      <c r="AC86" s="807"/>
      <c r="AD86" s="807"/>
      <c r="AE86" s="807"/>
      <c r="AF86" s="807"/>
      <c r="AG86" s="807"/>
      <c r="AH86" s="807"/>
    </row>
    <row r="87" spans="1:34">
      <c r="A87" s="807"/>
      <c r="B87" s="847"/>
      <c r="C87" s="807"/>
      <c r="D87" s="807"/>
      <c r="E87" s="807"/>
      <c r="F87" s="807"/>
      <c r="G87" s="807"/>
      <c r="H87" s="807"/>
      <c r="I87" s="807"/>
      <c r="J87" s="807"/>
      <c r="K87" s="807"/>
      <c r="L87" s="807"/>
      <c r="M87" s="807"/>
      <c r="N87" s="807"/>
      <c r="O87" s="807"/>
      <c r="P87" s="807"/>
      <c r="Q87" s="807"/>
      <c r="R87" s="807"/>
      <c r="S87" s="807"/>
      <c r="T87" s="807"/>
      <c r="U87" s="807"/>
      <c r="V87" s="807"/>
      <c r="W87" s="807"/>
      <c r="X87" s="807"/>
      <c r="Y87" s="807"/>
      <c r="Z87" s="807"/>
      <c r="AA87" s="807"/>
      <c r="AB87" s="807"/>
      <c r="AC87" s="807"/>
      <c r="AD87" s="807"/>
      <c r="AE87" s="807"/>
      <c r="AF87" s="807"/>
      <c r="AG87" s="807"/>
      <c r="AH87" s="807"/>
    </row>
    <row r="88" spans="1:34">
      <c r="A88" s="807"/>
      <c r="B88" s="847"/>
      <c r="C88" s="807"/>
      <c r="D88" s="807"/>
      <c r="E88" s="807"/>
      <c r="F88" s="807"/>
      <c r="G88" s="807"/>
      <c r="H88" s="807"/>
      <c r="I88" s="807"/>
      <c r="J88" s="807"/>
      <c r="K88" s="807"/>
      <c r="L88" s="807"/>
      <c r="M88" s="807"/>
      <c r="N88" s="807"/>
      <c r="O88" s="807"/>
      <c r="P88" s="807"/>
      <c r="Q88" s="807"/>
      <c r="R88" s="807"/>
      <c r="S88" s="807"/>
      <c r="T88" s="807"/>
      <c r="U88" s="807"/>
      <c r="V88" s="807"/>
      <c r="W88" s="807"/>
      <c r="X88" s="807"/>
      <c r="Y88" s="807"/>
      <c r="Z88" s="807"/>
      <c r="AA88" s="807"/>
      <c r="AB88" s="807"/>
      <c r="AC88" s="807"/>
      <c r="AD88" s="807"/>
      <c r="AE88" s="807"/>
      <c r="AF88" s="807"/>
      <c r="AG88" s="807"/>
      <c r="AH88" s="807"/>
    </row>
    <row r="89" spans="1:34">
      <c r="A89" s="807"/>
      <c r="B89" s="847"/>
      <c r="C89" s="807"/>
      <c r="D89" s="807"/>
      <c r="E89" s="807"/>
      <c r="F89" s="807"/>
      <c r="G89" s="807"/>
      <c r="H89" s="807"/>
      <c r="I89" s="807"/>
      <c r="J89" s="807"/>
      <c r="K89" s="807"/>
      <c r="L89" s="807"/>
      <c r="M89" s="807"/>
      <c r="N89" s="807"/>
      <c r="O89" s="807"/>
      <c r="P89" s="807"/>
      <c r="Q89" s="807"/>
      <c r="R89" s="807"/>
      <c r="S89" s="807"/>
      <c r="T89" s="807"/>
      <c r="U89" s="807"/>
      <c r="V89" s="807"/>
      <c r="W89" s="807"/>
      <c r="X89" s="807"/>
      <c r="Y89" s="807"/>
      <c r="Z89" s="807"/>
      <c r="AA89" s="807"/>
      <c r="AB89" s="807"/>
      <c r="AC89" s="807"/>
      <c r="AD89" s="807"/>
      <c r="AE89" s="807"/>
      <c r="AF89" s="807"/>
      <c r="AG89" s="807"/>
      <c r="AH89" s="807"/>
    </row>
    <row r="90" spans="1:34">
      <c r="A90" s="807"/>
      <c r="B90" s="847"/>
      <c r="C90" s="807"/>
      <c r="D90" s="807"/>
      <c r="E90" s="807"/>
      <c r="F90" s="807"/>
      <c r="G90" s="807"/>
      <c r="H90" s="807"/>
      <c r="I90" s="807"/>
      <c r="J90" s="807"/>
      <c r="K90" s="807"/>
      <c r="L90" s="807"/>
      <c r="M90" s="807"/>
      <c r="N90" s="807"/>
      <c r="O90" s="807"/>
      <c r="P90" s="807"/>
      <c r="Q90" s="807"/>
      <c r="R90" s="807"/>
      <c r="S90" s="807"/>
      <c r="T90" s="807"/>
      <c r="U90" s="807"/>
      <c r="V90" s="807"/>
      <c r="W90" s="807"/>
      <c r="X90" s="807"/>
      <c r="Y90" s="807"/>
      <c r="Z90" s="807"/>
      <c r="AA90" s="807"/>
      <c r="AB90" s="807"/>
      <c r="AC90" s="807"/>
      <c r="AD90" s="807"/>
      <c r="AE90" s="807"/>
      <c r="AF90" s="807"/>
      <c r="AG90" s="807"/>
      <c r="AH90" s="807"/>
    </row>
    <row r="91" spans="1:34">
      <c r="A91" s="807"/>
      <c r="B91" s="847"/>
      <c r="C91" s="807"/>
      <c r="D91" s="807"/>
      <c r="E91" s="807"/>
      <c r="F91" s="807"/>
      <c r="G91" s="807"/>
      <c r="H91" s="807"/>
      <c r="I91" s="807"/>
      <c r="J91" s="807"/>
      <c r="K91" s="807"/>
      <c r="L91" s="807"/>
      <c r="M91" s="807"/>
      <c r="N91" s="807"/>
      <c r="O91" s="807"/>
      <c r="P91" s="807"/>
      <c r="Q91" s="807"/>
      <c r="R91" s="807"/>
      <c r="S91" s="807"/>
      <c r="T91" s="807"/>
      <c r="U91" s="807"/>
      <c r="V91" s="807"/>
      <c r="W91" s="807"/>
      <c r="X91" s="807"/>
      <c r="Y91" s="807"/>
      <c r="Z91" s="807"/>
      <c r="AA91" s="807"/>
      <c r="AB91" s="807"/>
      <c r="AC91" s="807"/>
      <c r="AD91" s="807"/>
      <c r="AE91" s="807"/>
      <c r="AF91" s="807"/>
      <c r="AG91" s="807"/>
      <c r="AH91" s="807"/>
    </row>
    <row r="92" spans="1:34">
      <c r="A92" s="807"/>
      <c r="B92" s="847"/>
      <c r="C92" s="807"/>
      <c r="D92" s="807"/>
      <c r="E92" s="807"/>
      <c r="F92" s="807"/>
      <c r="G92" s="807"/>
      <c r="H92" s="807"/>
      <c r="I92" s="807"/>
      <c r="J92" s="807"/>
      <c r="K92" s="807"/>
      <c r="L92" s="807"/>
      <c r="M92" s="807"/>
      <c r="N92" s="807"/>
      <c r="O92" s="807"/>
      <c r="P92" s="807"/>
      <c r="Q92" s="807"/>
      <c r="R92" s="807"/>
      <c r="S92" s="807"/>
      <c r="T92" s="807"/>
      <c r="U92" s="807"/>
      <c r="V92" s="807"/>
      <c r="W92" s="807"/>
      <c r="X92" s="807"/>
      <c r="Y92" s="807"/>
      <c r="Z92" s="807"/>
      <c r="AA92" s="807"/>
      <c r="AB92" s="807"/>
      <c r="AC92" s="807"/>
      <c r="AD92" s="807"/>
      <c r="AE92" s="807"/>
      <c r="AF92" s="807"/>
      <c r="AG92" s="807"/>
      <c r="AH92" s="807"/>
    </row>
    <row r="93" spans="1:34">
      <c r="A93" s="807"/>
      <c r="B93" s="847"/>
      <c r="C93" s="807"/>
      <c r="D93" s="807"/>
      <c r="E93" s="807"/>
      <c r="F93" s="807"/>
      <c r="G93" s="807"/>
      <c r="H93" s="807"/>
      <c r="I93" s="807"/>
      <c r="J93" s="807"/>
      <c r="K93" s="807"/>
      <c r="L93" s="807"/>
      <c r="M93" s="807"/>
      <c r="N93" s="807"/>
      <c r="O93" s="807"/>
      <c r="P93" s="807"/>
      <c r="Q93" s="807"/>
      <c r="R93" s="807"/>
      <c r="S93" s="807"/>
      <c r="T93" s="807"/>
      <c r="U93" s="807"/>
      <c r="V93" s="807"/>
      <c r="W93" s="807"/>
      <c r="X93" s="807"/>
      <c r="Y93" s="807"/>
      <c r="Z93" s="807"/>
      <c r="AA93" s="807"/>
      <c r="AB93" s="807"/>
      <c r="AC93" s="807"/>
      <c r="AD93" s="807"/>
      <c r="AE93" s="807"/>
      <c r="AF93" s="807"/>
      <c r="AG93" s="807"/>
      <c r="AH93" s="807"/>
    </row>
    <row r="94" spans="1:34">
      <c r="A94" s="807"/>
      <c r="B94" s="847"/>
      <c r="C94" s="807"/>
      <c r="D94" s="807"/>
      <c r="E94" s="807"/>
      <c r="F94" s="807"/>
      <c r="G94" s="807"/>
      <c r="H94" s="807"/>
      <c r="I94" s="807"/>
      <c r="J94" s="807"/>
      <c r="K94" s="807"/>
      <c r="L94" s="807"/>
      <c r="M94" s="807"/>
      <c r="N94" s="807"/>
      <c r="O94" s="807"/>
      <c r="P94" s="807"/>
      <c r="Q94" s="807"/>
      <c r="R94" s="807"/>
      <c r="S94" s="807"/>
      <c r="T94" s="807"/>
      <c r="U94" s="807"/>
      <c r="V94" s="807"/>
      <c r="W94" s="807"/>
      <c r="X94" s="807"/>
      <c r="Y94" s="807"/>
      <c r="Z94" s="807"/>
      <c r="AA94" s="807"/>
      <c r="AB94" s="807"/>
      <c r="AC94" s="807"/>
      <c r="AD94" s="807"/>
      <c r="AE94" s="807"/>
      <c r="AF94" s="807"/>
      <c r="AG94" s="807"/>
      <c r="AH94" s="807"/>
    </row>
    <row r="95" spans="1:34">
      <c r="A95" s="807"/>
      <c r="B95" s="847"/>
      <c r="C95" s="807"/>
      <c r="D95" s="807"/>
      <c r="E95" s="807"/>
      <c r="F95" s="807"/>
      <c r="G95" s="807"/>
      <c r="H95" s="807"/>
      <c r="I95" s="807"/>
      <c r="J95" s="807"/>
      <c r="K95" s="807"/>
      <c r="L95" s="807"/>
      <c r="M95" s="807"/>
      <c r="N95" s="807"/>
      <c r="O95" s="807"/>
      <c r="P95" s="807"/>
      <c r="Q95" s="807"/>
      <c r="R95" s="807"/>
      <c r="S95" s="807"/>
      <c r="T95" s="807"/>
      <c r="U95" s="807"/>
      <c r="V95" s="807"/>
      <c r="W95" s="807"/>
      <c r="X95" s="807"/>
      <c r="Y95" s="807"/>
      <c r="Z95" s="807"/>
      <c r="AA95" s="807"/>
      <c r="AB95" s="807"/>
      <c r="AC95" s="807"/>
      <c r="AD95" s="807"/>
      <c r="AE95" s="807"/>
      <c r="AF95" s="807"/>
      <c r="AG95" s="807"/>
      <c r="AH95" s="807"/>
    </row>
    <row r="96" spans="1:34">
      <c r="A96" s="807"/>
      <c r="B96" s="847"/>
      <c r="C96" s="807"/>
      <c r="D96" s="807"/>
      <c r="E96" s="807"/>
      <c r="F96" s="807"/>
      <c r="G96" s="807"/>
      <c r="H96" s="807"/>
      <c r="I96" s="807"/>
      <c r="J96" s="807"/>
      <c r="K96" s="807"/>
      <c r="L96" s="807"/>
      <c r="M96" s="807"/>
      <c r="N96" s="807"/>
      <c r="O96" s="807"/>
      <c r="P96" s="807"/>
      <c r="Q96" s="807"/>
      <c r="R96" s="807"/>
      <c r="S96" s="807"/>
      <c r="T96" s="807"/>
      <c r="U96" s="807"/>
      <c r="V96" s="807"/>
      <c r="W96" s="807"/>
      <c r="X96" s="807"/>
      <c r="Y96" s="807"/>
      <c r="Z96" s="807"/>
      <c r="AA96" s="807"/>
      <c r="AB96" s="807"/>
      <c r="AC96" s="807"/>
      <c r="AD96" s="807"/>
      <c r="AE96" s="807"/>
      <c r="AF96" s="807"/>
      <c r="AG96" s="807"/>
      <c r="AH96" s="807"/>
    </row>
    <row r="97" spans="1:34">
      <c r="A97" s="807"/>
      <c r="B97" s="847"/>
      <c r="C97" s="807"/>
      <c r="D97" s="807"/>
      <c r="E97" s="807"/>
      <c r="F97" s="807"/>
      <c r="G97" s="807"/>
      <c r="H97" s="807"/>
      <c r="I97" s="807"/>
      <c r="J97" s="807"/>
      <c r="K97" s="807"/>
      <c r="L97" s="807"/>
      <c r="M97" s="807"/>
      <c r="N97" s="807"/>
      <c r="O97" s="807"/>
      <c r="P97" s="807"/>
      <c r="Q97" s="807"/>
      <c r="R97" s="807"/>
      <c r="S97" s="807"/>
      <c r="T97" s="807"/>
      <c r="U97" s="807"/>
      <c r="V97" s="807"/>
      <c r="W97" s="807"/>
      <c r="X97" s="807"/>
      <c r="Y97" s="807"/>
      <c r="Z97" s="807"/>
      <c r="AA97" s="807"/>
      <c r="AB97" s="807"/>
      <c r="AC97" s="807"/>
      <c r="AD97" s="807"/>
      <c r="AE97" s="807"/>
      <c r="AF97" s="807"/>
      <c r="AG97" s="807"/>
      <c r="AH97" s="807"/>
    </row>
    <row r="98" spans="1:34">
      <c r="A98" s="807"/>
      <c r="B98" s="847"/>
      <c r="C98" s="807"/>
      <c r="D98" s="807"/>
      <c r="E98" s="807"/>
      <c r="F98" s="807"/>
      <c r="G98" s="807"/>
      <c r="H98" s="807"/>
      <c r="I98" s="807"/>
      <c r="J98" s="807"/>
      <c r="K98" s="807"/>
      <c r="L98" s="807"/>
      <c r="M98" s="807"/>
      <c r="N98" s="807"/>
      <c r="O98" s="807"/>
      <c r="P98" s="807"/>
      <c r="Q98" s="807"/>
      <c r="R98" s="807"/>
      <c r="S98" s="807"/>
      <c r="T98" s="807"/>
      <c r="U98" s="807"/>
      <c r="V98" s="807"/>
      <c r="W98" s="807"/>
      <c r="X98" s="807"/>
      <c r="Y98" s="807"/>
      <c r="Z98" s="807"/>
      <c r="AA98" s="807"/>
      <c r="AB98" s="807"/>
      <c r="AC98" s="807"/>
      <c r="AD98" s="807"/>
      <c r="AE98" s="807"/>
      <c r="AF98" s="807"/>
      <c r="AG98" s="807"/>
      <c r="AH98" s="807"/>
    </row>
    <row r="99" spans="1:34">
      <c r="A99" s="807"/>
      <c r="B99" s="847"/>
      <c r="C99" s="807"/>
      <c r="D99" s="807"/>
      <c r="E99" s="807"/>
      <c r="F99" s="807"/>
      <c r="G99" s="807"/>
      <c r="H99" s="807"/>
      <c r="I99" s="807"/>
      <c r="J99" s="807"/>
      <c r="K99" s="807"/>
      <c r="L99" s="807"/>
      <c r="M99" s="807"/>
      <c r="N99" s="807"/>
      <c r="O99" s="807"/>
      <c r="P99" s="807"/>
      <c r="Q99" s="807"/>
      <c r="R99" s="807"/>
      <c r="S99" s="807"/>
      <c r="T99" s="807"/>
      <c r="U99" s="807"/>
      <c r="V99" s="807"/>
      <c r="W99" s="807"/>
      <c r="X99" s="807"/>
      <c r="Y99" s="807"/>
      <c r="Z99" s="807"/>
      <c r="AA99" s="807"/>
      <c r="AB99" s="807"/>
      <c r="AC99" s="807"/>
      <c r="AD99" s="807"/>
      <c r="AE99" s="807"/>
      <c r="AF99" s="807"/>
      <c r="AG99" s="807"/>
      <c r="AH99" s="807"/>
    </row>
    <row r="100" spans="1:34">
      <c r="A100" s="807"/>
      <c r="B100" s="847"/>
      <c r="C100" s="807"/>
      <c r="D100" s="807"/>
      <c r="E100" s="807"/>
      <c r="F100" s="807"/>
      <c r="G100" s="807"/>
      <c r="H100" s="807"/>
      <c r="I100" s="807"/>
      <c r="J100" s="807"/>
      <c r="K100" s="807"/>
      <c r="L100" s="807"/>
      <c r="M100" s="807"/>
      <c r="N100" s="807"/>
      <c r="O100" s="807"/>
      <c r="P100" s="807"/>
      <c r="Q100" s="807"/>
      <c r="R100" s="807"/>
      <c r="S100" s="807"/>
      <c r="T100" s="807"/>
      <c r="U100" s="807"/>
      <c r="V100" s="807"/>
      <c r="W100" s="807"/>
      <c r="X100" s="807"/>
      <c r="Y100" s="807"/>
      <c r="Z100" s="807"/>
      <c r="AA100" s="807"/>
      <c r="AB100" s="807"/>
      <c r="AC100" s="807"/>
      <c r="AD100" s="807"/>
      <c r="AE100" s="807"/>
      <c r="AF100" s="807"/>
      <c r="AG100" s="807"/>
      <c r="AH100" s="807"/>
    </row>
    <row r="101" spans="1:34">
      <c r="A101" s="807"/>
      <c r="B101" s="847"/>
      <c r="C101" s="807"/>
      <c r="D101" s="807"/>
      <c r="E101" s="807"/>
      <c r="F101" s="807"/>
      <c r="G101" s="807"/>
      <c r="H101" s="807"/>
      <c r="I101" s="807"/>
      <c r="J101" s="807"/>
      <c r="K101" s="807"/>
      <c r="L101" s="807"/>
      <c r="M101" s="807"/>
      <c r="N101" s="807"/>
      <c r="O101" s="807"/>
      <c r="P101" s="807"/>
      <c r="Q101" s="807"/>
      <c r="R101" s="807"/>
      <c r="S101" s="807"/>
      <c r="T101" s="807"/>
      <c r="U101" s="807"/>
      <c r="V101" s="807"/>
      <c r="W101" s="807"/>
      <c r="X101" s="807"/>
      <c r="Y101" s="807"/>
      <c r="Z101" s="807"/>
      <c r="AA101" s="807"/>
      <c r="AB101" s="807"/>
      <c r="AC101" s="807"/>
      <c r="AD101" s="807"/>
      <c r="AE101" s="807"/>
      <c r="AF101" s="807"/>
      <c r="AG101" s="807"/>
      <c r="AH101" s="807"/>
    </row>
    <row r="102" spans="1:34">
      <c r="A102" s="807"/>
      <c r="B102" s="847"/>
      <c r="C102" s="807"/>
      <c r="D102" s="807"/>
      <c r="E102" s="807"/>
      <c r="F102" s="807"/>
      <c r="G102" s="807"/>
      <c r="H102" s="807"/>
      <c r="I102" s="807"/>
      <c r="J102" s="807"/>
      <c r="K102" s="807"/>
      <c r="L102" s="807"/>
      <c r="M102" s="807"/>
      <c r="N102" s="807"/>
      <c r="O102" s="807"/>
      <c r="P102" s="807"/>
      <c r="Q102" s="807"/>
      <c r="R102" s="807"/>
      <c r="S102" s="807"/>
      <c r="T102" s="807"/>
      <c r="U102" s="807"/>
      <c r="V102" s="807"/>
      <c r="W102" s="807"/>
      <c r="X102" s="807"/>
      <c r="Y102" s="807"/>
      <c r="Z102" s="807"/>
      <c r="AA102" s="807"/>
      <c r="AB102" s="807"/>
      <c r="AC102" s="807"/>
      <c r="AD102" s="807"/>
      <c r="AE102" s="807"/>
      <c r="AF102" s="807"/>
      <c r="AG102" s="807"/>
      <c r="AH102" s="807"/>
    </row>
    <row r="103" spans="1:34">
      <c r="A103" s="807"/>
      <c r="B103" s="847"/>
      <c r="C103" s="807"/>
      <c r="D103" s="807"/>
      <c r="E103" s="807"/>
      <c r="F103" s="807"/>
      <c r="G103" s="807"/>
      <c r="H103" s="807"/>
      <c r="I103" s="807"/>
      <c r="J103" s="807"/>
      <c r="K103" s="807"/>
      <c r="L103" s="807"/>
      <c r="M103" s="807"/>
      <c r="N103" s="807"/>
      <c r="O103" s="807"/>
      <c r="P103" s="807"/>
      <c r="Q103" s="807"/>
      <c r="R103" s="807"/>
      <c r="S103" s="807"/>
      <c r="T103" s="807"/>
      <c r="U103" s="807"/>
      <c r="V103" s="807"/>
      <c r="W103" s="807"/>
      <c r="X103" s="807"/>
      <c r="Y103" s="807"/>
      <c r="Z103" s="807"/>
      <c r="AA103" s="807"/>
      <c r="AB103" s="807"/>
      <c r="AC103" s="807"/>
      <c r="AD103" s="807"/>
      <c r="AE103" s="807"/>
      <c r="AF103" s="807"/>
      <c r="AG103" s="807"/>
      <c r="AH103" s="807"/>
    </row>
    <row r="104" spans="1:34">
      <c r="A104" s="807"/>
      <c r="B104" s="847"/>
      <c r="C104" s="807"/>
      <c r="D104" s="807"/>
      <c r="E104" s="807"/>
      <c r="F104" s="807"/>
      <c r="G104" s="807"/>
      <c r="H104" s="807"/>
      <c r="I104" s="807"/>
      <c r="J104" s="807"/>
      <c r="K104" s="807"/>
      <c r="L104" s="807"/>
      <c r="M104" s="807"/>
      <c r="N104" s="807"/>
      <c r="O104" s="807"/>
      <c r="P104" s="807"/>
      <c r="Q104" s="807"/>
      <c r="R104" s="807"/>
      <c r="S104" s="807"/>
      <c r="T104" s="807"/>
      <c r="U104" s="807"/>
      <c r="V104" s="807"/>
      <c r="W104" s="807"/>
      <c r="X104" s="807"/>
      <c r="Y104" s="807"/>
      <c r="Z104" s="807"/>
      <c r="AA104" s="807"/>
      <c r="AB104" s="807"/>
      <c r="AC104" s="807"/>
      <c r="AD104" s="807"/>
      <c r="AE104" s="807"/>
      <c r="AF104" s="807"/>
      <c r="AG104" s="807"/>
      <c r="AH104" s="807"/>
    </row>
    <row r="105" spans="1:34">
      <c r="A105" s="807"/>
      <c r="B105" s="847"/>
      <c r="C105" s="807"/>
      <c r="D105" s="807"/>
      <c r="E105" s="807"/>
      <c r="F105" s="807"/>
      <c r="G105" s="807"/>
      <c r="H105" s="807"/>
      <c r="I105" s="807"/>
      <c r="J105" s="807"/>
      <c r="K105" s="807"/>
      <c r="L105" s="807"/>
      <c r="M105" s="807"/>
      <c r="N105" s="807"/>
      <c r="O105" s="807"/>
      <c r="P105" s="807"/>
      <c r="Q105" s="807"/>
      <c r="R105" s="807"/>
      <c r="S105" s="807"/>
      <c r="T105" s="807"/>
      <c r="U105" s="807"/>
      <c r="V105" s="807"/>
      <c r="W105" s="807"/>
      <c r="X105" s="807"/>
      <c r="Y105" s="807"/>
      <c r="Z105" s="807"/>
      <c r="AA105" s="807"/>
      <c r="AB105" s="807"/>
      <c r="AC105" s="807"/>
      <c r="AD105" s="807"/>
      <c r="AE105" s="807"/>
      <c r="AF105" s="807"/>
      <c r="AG105" s="807"/>
      <c r="AH105" s="807"/>
    </row>
    <row r="106" spans="1:34">
      <c r="A106" s="807"/>
      <c r="B106" s="847"/>
      <c r="C106" s="807"/>
      <c r="D106" s="807"/>
      <c r="E106" s="807"/>
      <c r="F106" s="807"/>
      <c r="G106" s="807"/>
      <c r="H106" s="807"/>
      <c r="I106" s="807"/>
      <c r="J106" s="807"/>
      <c r="K106" s="807"/>
      <c r="L106" s="807"/>
      <c r="M106" s="807"/>
      <c r="N106" s="807"/>
      <c r="O106" s="807"/>
      <c r="P106" s="807"/>
      <c r="Q106" s="807"/>
      <c r="R106" s="807"/>
      <c r="S106" s="807"/>
      <c r="T106" s="807"/>
      <c r="U106" s="807"/>
      <c r="V106" s="807"/>
      <c r="W106" s="807"/>
      <c r="X106" s="807"/>
      <c r="Y106" s="807"/>
      <c r="Z106" s="807"/>
      <c r="AA106" s="807"/>
      <c r="AB106" s="807"/>
      <c r="AC106" s="807"/>
      <c r="AD106" s="807"/>
      <c r="AE106" s="807"/>
      <c r="AF106" s="807"/>
      <c r="AG106" s="807"/>
      <c r="AH106" s="807"/>
    </row>
    <row r="107" spans="1:34">
      <c r="A107" s="807"/>
      <c r="B107" s="847"/>
      <c r="C107" s="807"/>
      <c r="D107" s="807"/>
      <c r="E107" s="807"/>
      <c r="F107" s="807"/>
      <c r="G107" s="807"/>
      <c r="H107" s="807"/>
      <c r="I107" s="807"/>
      <c r="J107" s="807"/>
      <c r="K107" s="807"/>
      <c r="L107" s="807"/>
      <c r="M107" s="807"/>
      <c r="N107" s="807"/>
      <c r="O107" s="807"/>
      <c r="P107" s="807"/>
      <c r="Q107" s="807"/>
      <c r="R107" s="807"/>
      <c r="S107" s="807"/>
      <c r="T107" s="807"/>
      <c r="U107" s="807"/>
      <c r="V107" s="807"/>
      <c r="W107" s="807"/>
      <c r="X107" s="807"/>
      <c r="Y107" s="807"/>
      <c r="Z107" s="807"/>
      <c r="AA107" s="807"/>
      <c r="AB107" s="807"/>
      <c r="AC107" s="807"/>
      <c r="AD107" s="807"/>
      <c r="AE107" s="807"/>
      <c r="AF107" s="807"/>
      <c r="AG107" s="807"/>
      <c r="AH107" s="807"/>
    </row>
    <row r="108" spans="1:34">
      <c r="A108" s="807"/>
      <c r="B108" s="847"/>
      <c r="C108" s="807"/>
      <c r="D108" s="807"/>
      <c r="E108" s="807"/>
      <c r="F108" s="807"/>
      <c r="G108" s="807"/>
      <c r="H108" s="807"/>
      <c r="I108" s="807"/>
      <c r="J108" s="807"/>
      <c r="K108" s="807"/>
      <c r="L108" s="807"/>
      <c r="M108" s="807"/>
      <c r="N108" s="807"/>
      <c r="O108" s="807"/>
      <c r="P108" s="807"/>
      <c r="Q108" s="807"/>
      <c r="R108" s="807"/>
      <c r="S108" s="807"/>
      <c r="T108" s="807"/>
      <c r="U108" s="807"/>
      <c r="V108" s="807"/>
      <c r="W108" s="807"/>
      <c r="X108" s="807"/>
      <c r="Y108" s="807"/>
      <c r="Z108" s="807"/>
      <c r="AA108" s="807"/>
      <c r="AB108" s="807"/>
      <c r="AC108" s="807"/>
      <c r="AD108" s="807"/>
      <c r="AE108" s="807"/>
      <c r="AF108" s="807"/>
      <c r="AG108" s="807"/>
      <c r="AH108" s="807"/>
    </row>
    <row r="109" spans="1:34">
      <c r="A109" s="807"/>
      <c r="B109" s="847"/>
      <c r="C109" s="807"/>
      <c r="D109" s="807"/>
      <c r="E109" s="807"/>
      <c r="F109" s="807"/>
      <c r="G109" s="807"/>
      <c r="H109" s="807"/>
      <c r="I109" s="807"/>
      <c r="J109" s="807"/>
      <c r="K109" s="807"/>
      <c r="L109" s="807"/>
      <c r="M109" s="807"/>
      <c r="N109" s="807"/>
      <c r="O109" s="807"/>
      <c r="P109" s="807"/>
      <c r="Q109" s="807"/>
      <c r="R109" s="807"/>
      <c r="S109" s="807"/>
      <c r="T109" s="807"/>
      <c r="U109" s="807"/>
      <c r="V109" s="807"/>
      <c r="W109" s="807"/>
      <c r="X109" s="807"/>
      <c r="Y109" s="807"/>
      <c r="Z109" s="807"/>
      <c r="AA109" s="807"/>
      <c r="AB109" s="807"/>
      <c r="AC109" s="807"/>
      <c r="AD109" s="807"/>
      <c r="AE109" s="807"/>
      <c r="AF109" s="807"/>
      <c r="AG109" s="807"/>
      <c r="AH109" s="807"/>
    </row>
    <row r="110" spans="1:34">
      <c r="A110" s="807"/>
      <c r="B110" s="847"/>
      <c r="C110" s="807"/>
      <c r="D110" s="807"/>
      <c r="E110" s="807"/>
      <c r="F110" s="807"/>
      <c r="G110" s="807"/>
      <c r="H110" s="807"/>
      <c r="I110" s="807"/>
      <c r="J110" s="807"/>
      <c r="K110" s="807"/>
      <c r="L110" s="807"/>
      <c r="M110" s="807"/>
      <c r="N110" s="807"/>
      <c r="O110" s="807"/>
      <c r="P110" s="807"/>
      <c r="Q110" s="807"/>
      <c r="R110" s="807"/>
      <c r="S110" s="807"/>
      <c r="T110" s="807"/>
      <c r="U110" s="807"/>
      <c r="V110" s="807"/>
      <c r="W110" s="807"/>
      <c r="X110" s="807"/>
      <c r="Y110" s="807"/>
      <c r="Z110" s="807"/>
      <c r="AA110" s="807"/>
      <c r="AB110" s="807"/>
      <c r="AC110" s="807"/>
      <c r="AD110" s="807"/>
      <c r="AE110" s="807"/>
      <c r="AF110" s="807"/>
      <c r="AG110" s="807"/>
      <c r="AH110" s="807"/>
    </row>
    <row r="111" spans="1:34">
      <c r="A111" s="807"/>
      <c r="B111" s="847"/>
      <c r="C111" s="807"/>
      <c r="D111" s="807"/>
      <c r="E111" s="807"/>
      <c r="F111" s="807"/>
      <c r="G111" s="807"/>
      <c r="H111" s="807"/>
      <c r="I111" s="807"/>
      <c r="J111" s="807"/>
      <c r="K111" s="807"/>
      <c r="L111" s="807"/>
      <c r="M111" s="807"/>
      <c r="N111" s="807"/>
      <c r="O111" s="807"/>
      <c r="P111" s="807"/>
      <c r="Q111" s="807"/>
      <c r="R111" s="807"/>
      <c r="S111" s="807"/>
      <c r="T111" s="807"/>
      <c r="U111" s="807"/>
      <c r="V111" s="807"/>
      <c r="W111" s="807"/>
      <c r="X111" s="807"/>
      <c r="Y111" s="807"/>
      <c r="Z111" s="807"/>
      <c r="AA111" s="807"/>
      <c r="AB111" s="807"/>
      <c r="AC111" s="807"/>
      <c r="AD111" s="807"/>
      <c r="AE111" s="807"/>
      <c r="AF111" s="807"/>
      <c r="AG111" s="807"/>
      <c r="AH111" s="807"/>
    </row>
    <row r="112" spans="1:34">
      <c r="A112" s="807"/>
      <c r="B112" s="847"/>
      <c r="C112" s="807"/>
      <c r="D112" s="807"/>
      <c r="E112" s="807"/>
      <c r="F112" s="807"/>
      <c r="G112" s="807"/>
      <c r="H112" s="807"/>
      <c r="I112" s="807"/>
      <c r="J112" s="807"/>
      <c r="K112" s="807"/>
      <c r="L112" s="807"/>
      <c r="M112" s="807"/>
      <c r="N112" s="807"/>
      <c r="O112" s="807"/>
      <c r="P112" s="807"/>
      <c r="Q112" s="807"/>
      <c r="R112" s="807"/>
      <c r="S112" s="807"/>
      <c r="T112" s="807"/>
      <c r="U112" s="807"/>
      <c r="V112" s="807"/>
      <c r="W112" s="807"/>
      <c r="X112" s="807"/>
      <c r="Y112" s="807"/>
      <c r="Z112" s="807"/>
      <c r="AA112" s="807"/>
      <c r="AB112" s="807"/>
      <c r="AC112" s="807"/>
      <c r="AD112" s="807"/>
      <c r="AE112" s="807"/>
      <c r="AF112" s="807"/>
      <c r="AG112" s="807"/>
      <c r="AH112" s="807"/>
    </row>
    <row r="113" spans="1:34">
      <c r="A113" s="807"/>
      <c r="B113" s="847"/>
      <c r="C113" s="807"/>
      <c r="D113" s="807"/>
      <c r="E113" s="807"/>
      <c r="F113" s="807"/>
      <c r="G113" s="807"/>
      <c r="H113" s="807"/>
      <c r="I113" s="807"/>
      <c r="J113" s="807"/>
      <c r="K113" s="807"/>
      <c r="L113" s="807"/>
      <c r="M113" s="807"/>
      <c r="N113" s="807"/>
      <c r="O113" s="807"/>
      <c r="P113" s="807"/>
      <c r="Q113" s="807"/>
      <c r="R113" s="807"/>
      <c r="S113" s="807"/>
      <c r="T113" s="807"/>
      <c r="U113" s="807"/>
      <c r="V113" s="807"/>
      <c r="W113" s="807"/>
      <c r="X113" s="807"/>
      <c r="Y113" s="807"/>
      <c r="Z113" s="807"/>
      <c r="AA113" s="807"/>
      <c r="AB113" s="807"/>
      <c r="AC113" s="807"/>
      <c r="AD113" s="807"/>
      <c r="AE113" s="807"/>
      <c r="AF113" s="807"/>
      <c r="AG113" s="807"/>
      <c r="AH113" s="807"/>
    </row>
    <row r="114" spans="1:34">
      <c r="A114" s="807"/>
      <c r="B114" s="847"/>
      <c r="C114" s="807"/>
      <c r="D114" s="807"/>
      <c r="E114" s="807"/>
      <c r="F114" s="807"/>
      <c r="G114" s="807"/>
      <c r="H114" s="807"/>
      <c r="I114" s="807"/>
      <c r="J114" s="807"/>
      <c r="K114" s="807"/>
      <c r="L114" s="807"/>
      <c r="M114" s="807"/>
      <c r="N114" s="807"/>
      <c r="O114" s="807"/>
      <c r="P114" s="807"/>
      <c r="Q114" s="807"/>
      <c r="R114" s="807"/>
      <c r="S114" s="807"/>
      <c r="T114" s="807"/>
      <c r="U114" s="807"/>
      <c r="V114" s="807"/>
      <c r="W114" s="807"/>
      <c r="X114" s="807"/>
      <c r="Y114" s="807"/>
      <c r="Z114" s="807"/>
      <c r="AA114" s="807"/>
      <c r="AB114" s="807"/>
      <c r="AC114" s="807"/>
      <c r="AD114" s="807"/>
      <c r="AE114" s="807"/>
      <c r="AF114" s="807"/>
      <c r="AG114" s="807"/>
      <c r="AH114" s="807"/>
    </row>
    <row r="115" spans="1:34">
      <c r="A115" s="807"/>
      <c r="B115" s="847"/>
      <c r="C115" s="807"/>
      <c r="D115" s="807"/>
      <c r="E115" s="807"/>
      <c r="F115" s="807"/>
      <c r="G115" s="807"/>
      <c r="H115" s="807"/>
      <c r="I115" s="807"/>
      <c r="J115" s="807"/>
      <c r="K115" s="807"/>
      <c r="L115" s="807"/>
      <c r="M115" s="807"/>
      <c r="N115" s="807"/>
      <c r="O115" s="807"/>
      <c r="P115" s="807"/>
      <c r="Q115" s="807"/>
      <c r="R115" s="807"/>
      <c r="S115" s="807"/>
      <c r="T115" s="807"/>
      <c r="U115" s="807"/>
      <c r="V115" s="807"/>
      <c r="W115" s="807"/>
      <c r="X115" s="807"/>
      <c r="Y115" s="807"/>
      <c r="Z115" s="807"/>
      <c r="AA115" s="807"/>
      <c r="AB115" s="807"/>
      <c r="AC115" s="807"/>
      <c r="AD115" s="807"/>
      <c r="AE115" s="807"/>
      <c r="AF115" s="807"/>
      <c r="AG115" s="807"/>
      <c r="AH115" s="807"/>
    </row>
    <row r="116" spans="1:34">
      <c r="A116" s="807"/>
      <c r="B116" s="847"/>
      <c r="C116" s="807"/>
      <c r="D116" s="807"/>
      <c r="E116" s="807"/>
      <c r="F116" s="807"/>
      <c r="G116" s="807"/>
      <c r="H116" s="807"/>
      <c r="I116" s="807"/>
      <c r="J116" s="807"/>
      <c r="K116" s="807"/>
      <c r="L116" s="807"/>
      <c r="M116" s="807"/>
      <c r="N116" s="807"/>
      <c r="O116" s="807"/>
      <c r="P116" s="807"/>
      <c r="Q116" s="807"/>
      <c r="R116" s="807"/>
      <c r="S116" s="807"/>
      <c r="T116" s="807"/>
      <c r="U116" s="807"/>
      <c r="V116" s="807"/>
      <c r="W116" s="807"/>
      <c r="X116" s="807"/>
      <c r="Y116" s="807"/>
      <c r="Z116" s="807"/>
      <c r="AA116" s="807"/>
      <c r="AB116" s="807"/>
      <c r="AC116" s="807"/>
      <c r="AD116" s="807"/>
      <c r="AE116" s="807"/>
      <c r="AF116" s="807"/>
      <c r="AG116" s="807"/>
      <c r="AH116" s="807"/>
    </row>
    <row r="117" spans="1:34">
      <c r="A117" s="807"/>
      <c r="B117" s="847"/>
      <c r="C117" s="807"/>
      <c r="D117" s="807"/>
      <c r="E117" s="807"/>
      <c r="F117" s="807"/>
      <c r="G117" s="807"/>
      <c r="H117" s="807"/>
      <c r="I117" s="807"/>
      <c r="J117" s="807"/>
      <c r="K117" s="807"/>
      <c r="L117" s="807"/>
      <c r="M117" s="807"/>
      <c r="N117" s="807"/>
      <c r="O117" s="807"/>
      <c r="P117" s="807"/>
      <c r="Q117" s="807"/>
      <c r="R117" s="807"/>
      <c r="S117" s="807"/>
      <c r="T117" s="807"/>
      <c r="U117" s="807"/>
      <c r="V117" s="807"/>
      <c r="W117" s="807"/>
      <c r="X117" s="807"/>
      <c r="Y117" s="807"/>
      <c r="Z117" s="807"/>
      <c r="AA117" s="807"/>
      <c r="AB117" s="807"/>
      <c r="AC117" s="807"/>
      <c r="AD117" s="807"/>
      <c r="AE117" s="807"/>
      <c r="AF117" s="807"/>
      <c r="AG117" s="807"/>
      <c r="AH117" s="807"/>
    </row>
    <row r="118" spans="1:34">
      <c r="A118" s="807"/>
      <c r="B118" s="847"/>
      <c r="C118" s="807"/>
      <c r="D118" s="807"/>
      <c r="E118" s="807"/>
      <c r="F118" s="807"/>
      <c r="G118" s="807"/>
      <c r="H118" s="807"/>
      <c r="I118" s="807"/>
      <c r="J118" s="807"/>
      <c r="K118" s="807"/>
      <c r="L118" s="807"/>
      <c r="M118" s="807"/>
      <c r="N118" s="807"/>
      <c r="O118" s="807"/>
      <c r="P118" s="807"/>
      <c r="Q118" s="807"/>
      <c r="R118" s="807"/>
      <c r="S118" s="807"/>
      <c r="T118" s="807"/>
      <c r="U118" s="807"/>
      <c r="V118" s="807"/>
      <c r="W118" s="807"/>
      <c r="X118" s="807"/>
      <c r="Y118" s="807"/>
      <c r="Z118" s="807"/>
      <c r="AA118" s="807"/>
      <c r="AB118" s="807"/>
      <c r="AC118" s="807"/>
      <c r="AD118" s="807"/>
      <c r="AE118" s="807"/>
      <c r="AF118" s="807"/>
      <c r="AG118" s="807"/>
      <c r="AH118" s="807"/>
    </row>
    <row r="119" spans="1:34">
      <c r="A119" s="807"/>
      <c r="B119" s="847"/>
      <c r="C119" s="807"/>
      <c r="D119" s="807"/>
      <c r="E119" s="807"/>
      <c r="F119" s="807"/>
      <c r="G119" s="807"/>
      <c r="H119" s="807"/>
      <c r="I119" s="807"/>
      <c r="J119" s="807"/>
      <c r="K119" s="807"/>
      <c r="L119" s="807"/>
      <c r="M119" s="807"/>
      <c r="N119" s="807"/>
      <c r="O119" s="807"/>
      <c r="P119" s="807"/>
      <c r="Q119" s="807"/>
      <c r="R119" s="807"/>
      <c r="S119" s="807"/>
      <c r="T119" s="807"/>
      <c r="U119" s="807"/>
      <c r="V119" s="807"/>
      <c r="W119" s="807"/>
      <c r="X119" s="807"/>
      <c r="Y119" s="807"/>
      <c r="Z119" s="807"/>
      <c r="AA119" s="807"/>
      <c r="AB119" s="807"/>
      <c r="AC119" s="807"/>
      <c r="AD119" s="807"/>
      <c r="AE119" s="807"/>
      <c r="AF119" s="807"/>
      <c r="AG119" s="807"/>
      <c r="AH119" s="807"/>
    </row>
    <row r="120" spans="1:34">
      <c r="A120" s="807"/>
      <c r="B120" s="847"/>
      <c r="C120" s="807"/>
      <c r="D120" s="807"/>
      <c r="E120" s="807"/>
      <c r="F120" s="807"/>
      <c r="G120" s="807"/>
      <c r="H120" s="807"/>
      <c r="I120" s="807"/>
      <c r="J120" s="807"/>
      <c r="K120" s="807"/>
      <c r="L120" s="807"/>
      <c r="M120" s="807"/>
      <c r="N120" s="807"/>
      <c r="O120" s="807"/>
      <c r="P120" s="807"/>
      <c r="Q120" s="807"/>
      <c r="R120" s="807"/>
      <c r="S120" s="807"/>
      <c r="T120" s="807"/>
      <c r="U120" s="807"/>
      <c r="V120" s="807"/>
      <c r="W120" s="807"/>
      <c r="X120" s="807"/>
      <c r="Y120" s="807"/>
      <c r="Z120" s="807"/>
      <c r="AA120" s="807"/>
      <c r="AB120" s="807"/>
      <c r="AC120" s="807"/>
      <c r="AD120" s="807"/>
      <c r="AE120" s="807"/>
      <c r="AF120" s="807"/>
      <c r="AG120" s="807"/>
      <c r="AH120" s="807"/>
    </row>
    <row r="121" spans="1:34">
      <c r="A121" s="807"/>
      <c r="B121" s="847"/>
      <c r="C121" s="807"/>
      <c r="D121" s="807"/>
      <c r="E121" s="807"/>
      <c r="F121" s="807"/>
      <c r="G121" s="807"/>
      <c r="H121" s="807"/>
      <c r="I121" s="807"/>
      <c r="J121" s="807"/>
      <c r="K121" s="807"/>
      <c r="L121" s="807"/>
      <c r="M121" s="807"/>
      <c r="N121" s="807"/>
      <c r="O121" s="807"/>
      <c r="P121" s="807"/>
      <c r="Q121" s="807"/>
      <c r="R121" s="807"/>
      <c r="S121" s="807"/>
      <c r="T121" s="807"/>
      <c r="U121" s="807"/>
      <c r="V121" s="807"/>
      <c r="W121" s="807"/>
      <c r="X121" s="807"/>
      <c r="Y121" s="807"/>
      <c r="Z121" s="807"/>
      <c r="AA121" s="807"/>
      <c r="AB121" s="807"/>
      <c r="AC121" s="807"/>
      <c r="AD121" s="807"/>
      <c r="AE121" s="807"/>
      <c r="AF121" s="807"/>
      <c r="AG121" s="807"/>
      <c r="AH121" s="807"/>
    </row>
    <row r="122" spans="1:34">
      <c r="A122" s="807"/>
      <c r="B122" s="847"/>
      <c r="C122" s="807"/>
      <c r="D122" s="807"/>
      <c r="E122" s="807"/>
      <c r="F122" s="807"/>
      <c r="G122" s="807"/>
      <c r="H122" s="807"/>
      <c r="I122" s="807"/>
      <c r="J122" s="807"/>
      <c r="K122" s="807"/>
      <c r="L122" s="807"/>
      <c r="M122" s="807"/>
      <c r="N122" s="807"/>
      <c r="O122" s="807"/>
      <c r="P122" s="807"/>
      <c r="Q122" s="807"/>
      <c r="R122" s="807"/>
      <c r="S122" s="807"/>
      <c r="T122" s="807"/>
      <c r="U122" s="807"/>
      <c r="V122" s="807"/>
      <c r="W122" s="807"/>
      <c r="X122" s="807"/>
      <c r="Y122" s="807"/>
      <c r="Z122" s="807"/>
      <c r="AA122" s="807"/>
      <c r="AB122" s="807"/>
      <c r="AC122" s="807"/>
      <c r="AD122" s="807"/>
      <c r="AE122" s="807"/>
      <c r="AF122" s="807"/>
      <c r="AG122" s="807"/>
      <c r="AH122" s="807"/>
    </row>
    <row r="123" spans="1:34">
      <c r="A123" s="807"/>
      <c r="B123" s="847"/>
      <c r="C123" s="807"/>
      <c r="D123" s="807"/>
      <c r="E123" s="807"/>
      <c r="F123" s="807"/>
      <c r="G123" s="807"/>
      <c r="H123" s="807"/>
      <c r="I123" s="807"/>
      <c r="J123" s="807"/>
      <c r="K123" s="807"/>
      <c r="L123" s="807"/>
      <c r="M123" s="807"/>
      <c r="N123" s="807"/>
      <c r="O123" s="807"/>
      <c r="P123" s="807"/>
      <c r="Q123" s="807"/>
      <c r="R123" s="807"/>
      <c r="S123" s="807"/>
      <c r="T123" s="807"/>
      <c r="U123" s="807"/>
      <c r="V123" s="807"/>
      <c r="W123" s="807"/>
      <c r="X123" s="807"/>
      <c r="Y123" s="807"/>
      <c r="Z123" s="807"/>
      <c r="AA123" s="807"/>
      <c r="AB123" s="807"/>
      <c r="AC123" s="807"/>
      <c r="AD123" s="807"/>
      <c r="AE123" s="807"/>
      <c r="AF123" s="807"/>
      <c r="AG123" s="807"/>
      <c r="AH123" s="807"/>
    </row>
    <row r="124" spans="1:34">
      <c r="A124" s="807"/>
      <c r="B124" s="847"/>
      <c r="C124" s="807"/>
      <c r="D124" s="807"/>
      <c r="E124" s="807"/>
      <c r="F124" s="807"/>
      <c r="G124" s="807"/>
      <c r="H124" s="807"/>
      <c r="I124" s="807"/>
      <c r="J124" s="807"/>
      <c r="K124" s="807"/>
      <c r="L124" s="807"/>
      <c r="M124" s="807"/>
      <c r="N124" s="807"/>
      <c r="O124" s="807"/>
      <c r="P124" s="807"/>
      <c r="Q124" s="807"/>
      <c r="R124" s="807"/>
      <c r="S124" s="807"/>
      <c r="T124" s="807"/>
      <c r="U124" s="807"/>
      <c r="V124" s="807"/>
      <c r="W124" s="807"/>
      <c r="X124" s="807"/>
      <c r="Y124" s="807"/>
      <c r="Z124" s="807"/>
      <c r="AA124" s="807"/>
      <c r="AB124" s="807"/>
      <c r="AC124" s="807"/>
      <c r="AD124" s="807"/>
      <c r="AE124" s="807"/>
      <c r="AF124" s="807"/>
      <c r="AG124" s="807"/>
      <c r="AH124" s="807"/>
    </row>
    <row r="125" spans="1:34">
      <c r="A125" s="807"/>
      <c r="B125" s="847"/>
      <c r="C125" s="807"/>
      <c r="D125" s="807"/>
      <c r="E125" s="807"/>
      <c r="F125" s="807"/>
      <c r="G125" s="807"/>
      <c r="H125" s="807"/>
      <c r="I125" s="807"/>
      <c r="J125" s="807"/>
      <c r="K125" s="807"/>
      <c r="L125" s="807"/>
      <c r="M125" s="807"/>
      <c r="N125" s="807"/>
      <c r="O125" s="807"/>
      <c r="P125" s="807"/>
      <c r="Q125" s="807"/>
      <c r="R125" s="807"/>
      <c r="S125" s="807"/>
      <c r="T125" s="807"/>
      <c r="U125" s="807"/>
      <c r="V125" s="807"/>
      <c r="W125" s="807"/>
      <c r="X125" s="807"/>
      <c r="Y125" s="807"/>
      <c r="Z125" s="807"/>
      <c r="AA125" s="807"/>
      <c r="AB125" s="807"/>
      <c r="AC125" s="807"/>
      <c r="AD125" s="807"/>
      <c r="AE125" s="807"/>
      <c r="AF125" s="807"/>
      <c r="AG125" s="807"/>
      <c r="AH125" s="807"/>
    </row>
    <row r="126" spans="1:34">
      <c r="A126" s="807"/>
      <c r="B126" s="847"/>
      <c r="C126" s="807"/>
      <c r="D126" s="807"/>
      <c r="E126" s="807"/>
      <c r="F126" s="807"/>
      <c r="G126" s="807"/>
      <c r="H126" s="807"/>
      <c r="I126" s="807"/>
      <c r="J126" s="807"/>
      <c r="K126" s="807"/>
      <c r="L126" s="807"/>
      <c r="M126" s="807"/>
      <c r="N126" s="807"/>
      <c r="O126" s="807"/>
      <c r="P126" s="807"/>
      <c r="Q126" s="807"/>
      <c r="R126" s="807"/>
      <c r="S126" s="807"/>
      <c r="T126" s="807"/>
      <c r="U126" s="807"/>
      <c r="V126" s="807"/>
      <c r="W126" s="807"/>
      <c r="X126" s="807"/>
      <c r="Y126" s="807"/>
      <c r="Z126" s="807"/>
      <c r="AA126" s="807"/>
      <c r="AB126" s="807"/>
      <c r="AC126" s="807"/>
      <c r="AD126" s="807"/>
      <c r="AE126" s="807"/>
      <c r="AF126" s="807"/>
      <c r="AG126" s="807"/>
      <c r="AH126" s="807"/>
    </row>
    <row r="127" spans="1:34">
      <c r="A127" s="807"/>
      <c r="B127" s="847"/>
      <c r="C127" s="807"/>
      <c r="D127" s="807"/>
      <c r="E127" s="807"/>
      <c r="F127" s="807"/>
      <c r="G127" s="807"/>
      <c r="H127" s="807"/>
      <c r="I127" s="807"/>
      <c r="J127" s="807"/>
      <c r="K127" s="807"/>
      <c r="L127" s="807"/>
      <c r="M127" s="807"/>
      <c r="N127" s="807"/>
      <c r="O127" s="807"/>
      <c r="P127" s="807"/>
      <c r="Q127" s="807"/>
      <c r="R127" s="807"/>
      <c r="S127" s="807"/>
      <c r="T127" s="807"/>
      <c r="U127" s="807"/>
      <c r="V127" s="807"/>
      <c r="W127" s="807"/>
      <c r="X127" s="807"/>
      <c r="Y127" s="807"/>
      <c r="Z127" s="807"/>
      <c r="AA127" s="807"/>
      <c r="AB127" s="807"/>
      <c r="AC127" s="807"/>
      <c r="AD127" s="807"/>
      <c r="AE127" s="807"/>
      <c r="AF127" s="807"/>
      <c r="AG127" s="807"/>
      <c r="AH127" s="807"/>
    </row>
    <row r="128" spans="1:34">
      <c r="A128" s="807"/>
      <c r="B128" s="847"/>
      <c r="C128" s="807"/>
      <c r="D128" s="807"/>
      <c r="E128" s="807"/>
      <c r="F128" s="807"/>
      <c r="G128" s="807"/>
      <c r="H128" s="807"/>
      <c r="I128" s="807"/>
      <c r="J128" s="807"/>
      <c r="K128" s="807"/>
      <c r="L128" s="807"/>
      <c r="M128" s="807"/>
      <c r="N128" s="807"/>
      <c r="O128" s="807"/>
      <c r="P128" s="807"/>
      <c r="Q128" s="807"/>
      <c r="R128" s="807"/>
      <c r="S128" s="807"/>
      <c r="T128" s="807"/>
      <c r="U128" s="807"/>
      <c r="V128" s="807"/>
      <c r="W128" s="807"/>
      <c r="X128" s="807"/>
      <c r="Y128" s="807"/>
      <c r="Z128" s="807"/>
      <c r="AA128" s="807"/>
      <c r="AB128" s="807"/>
      <c r="AC128" s="807"/>
      <c r="AD128" s="807"/>
      <c r="AE128" s="807"/>
      <c r="AF128" s="807"/>
      <c r="AG128" s="807"/>
      <c r="AH128" s="807"/>
    </row>
    <row r="129" spans="1:34">
      <c r="A129" s="807"/>
      <c r="B129" s="847"/>
      <c r="C129" s="807"/>
      <c r="D129" s="807"/>
      <c r="E129" s="807"/>
      <c r="F129" s="807"/>
      <c r="G129" s="807"/>
      <c r="H129" s="807"/>
      <c r="I129" s="807"/>
      <c r="J129" s="807"/>
      <c r="K129" s="807"/>
      <c r="L129" s="807"/>
      <c r="M129" s="807"/>
      <c r="N129" s="807"/>
      <c r="O129" s="807"/>
      <c r="P129" s="807"/>
      <c r="Q129" s="807"/>
      <c r="R129" s="807"/>
      <c r="S129" s="807"/>
      <c r="T129" s="807"/>
      <c r="U129" s="807"/>
      <c r="V129" s="807"/>
      <c r="W129" s="807"/>
      <c r="X129" s="807"/>
      <c r="Y129" s="807"/>
      <c r="Z129" s="807"/>
      <c r="AA129" s="807"/>
      <c r="AB129" s="807"/>
      <c r="AC129" s="807"/>
      <c r="AD129" s="807"/>
      <c r="AE129" s="807"/>
      <c r="AF129" s="807"/>
      <c r="AG129" s="807"/>
      <c r="AH129" s="807"/>
    </row>
    <row r="130" spans="1:34">
      <c r="A130" s="807"/>
      <c r="B130" s="847"/>
      <c r="C130" s="807"/>
      <c r="D130" s="807"/>
      <c r="E130" s="807"/>
      <c r="F130" s="807"/>
      <c r="G130" s="807"/>
      <c r="H130" s="807"/>
      <c r="I130" s="807"/>
      <c r="J130" s="807"/>
      <c r="K130" s="807"/>
      <c r="L130" s="807"/>
      <c r="M130" s="807"/>
      <c r="N130" s="807"/>
      <c r="O130" s="807"/>
      <c r="P130" s="807"/>
      <c r="Q130" s="807"/>
      <c r="R130" s="807"/>
      <c r="S130" s="807"/>
      <c r="T130" s="807"/>
      <c r="U130" s="807"/>
      <c r="V130" s="807"/>
      <c r="W130" s="807"/>
      <c r="X130" s="807"/>
      <c r="Y130" s="807"/>
      <c r="Z130" s="807"/>
      <c r="AA130" s="807"/>
      <c r="AB130" s="807"/>
      <c r="AC130" s="807"/>
      <c r="AD130" s="807"/>
      <c r="AE130" s="807"/>
      <c r="AF130" s="807"/>
      <c r="AG130" s="807"/>
      <c r="AH130" s="807"/>
    </row>
    <row r="131" spans="1:34">
      <c r="A131" s="807"/>
      <c r="B131" s="847"/>
      <c r="C131" s="807"/>
      <c r="D131" s="807"/>
      <c r="E131" s="807"/>
      <c r="F131" s="807"/>
      <c r="G131" s="807"/>
      <c r="H131" s="807"/>
      <c r="I131" s="807"/>
      <c r="J131" s="807"/>
      <c r="K131" s="807"/>
      <c r="L131" s="807"/>
      <c r="M131" s="807"/>
      <c r="N131" s="807"/>
      <c r="O131" s="807"/>
      <c r="P131" s="807"/>
      <c r="Q131" s="807"/>
      <c r="R131" s="807"/>
      <c r="S131" s="807"/>
      <c r="T131" s="807"/>
      <c r="U131" s="807"/>
      <c r="V131" s="807"/>
      <c r="W131" s="807"/>
      <c r="X131" s="807"/>
      <c r="Y131" s="807"/>
      <c r="Z131" s="807"/>
      <c r="AA131" s="807"/>
      <c r="AB131" s="807"/>
      <c r="AC131" s="807"/>
      <c r="AD131" s="807"/>
      <c r="AE131" s="807"/>
      <c r="AF131" s="807"/>
      <c r="AG131" s="807"/>
      <c r="AH131" s="807"/>
    </row>
    <row r="132" spans="1:34">
      <c r="A132" s="807"/>
      <c r="B132" s="847"/>
      <c r="C132" s="807"/>
      <c r="D132" s="807"/>
      <c r="E132" s="807"/>
      <c r="F132" s="807"/>
      <c r="G132" s="807"/>
      <c r="H132" s="807"/>
      <c r="I132" s="807"/>
      <c r="J132" s="807"/>
      <c r="K132" s="807"/>
      <c r="L132" s="807"/>
      <c r="M132" s="807"/>
      <c r="N132" s="807"/>
      <c r="O132" s="807"/>
      <c r="P132" s="807"/>
      <c r="Q132" s="807"/>
      <c r="R132" s="807"/>
      <c r="S132" s="807"/>
      <c r="T132" s="807"/>
      <c r="U132" s="807"/>
      <c r="V132" s="807"/>
      <c r="W132" s="807"/>
      <c r="X132" s="807"/>
      <c r="Y132" s="807"/>
      <c r="Z132" s="807"/>
      <c r="AA132" s="807"/>
      <c r="AB132" s="807"/>
      <c r="AC132" s="807"/>
      <c r="AD132" s="807"/>
      <c r="AE132" s="807"/>
      <c r="AF132" s="807"/>
      <c r="AG132" s="807"/>
      <c r="AH132" s="807"/>
    </row>
    <row r="133" spans="1:34">
      <c r="A133" s="807"/>
      <c r="B133" s="847"/>
      <c r="C133" s="807"/>
      <c r="D133" s="807"/>
      <c r="E133" s="807"/>
      <c r="F133" s="807"/>
      <c r="G133" s="807"/>
      <c r="H133" s="807"/>
      <c r="I133" s="807"/>
      <c r="J133" s="807"/>
      <c r="K133" s="807"/>
      <c r="L133" s="807"/>
      <c r="M133" s="807"/>
      <c r="N133" s="807"/>
      <c r="O133" s="807"/>
      <c r="P133" s="807"/>
      <c r="Q133" s="807"/>
      <c r="R133" s="807"/>
      <c r="S133" s="807"/>
      <c r="T133" s="807"/>
      <c r="U133" s="807"/>
      <c r="V133" s="807"/>
      <c r="W133" s="807"/>
      <c r="X133" s="807"/>
      <c r="Y133" s="807"/>
      <c r="Z133" s="807"/>
      <c r="AA133" s="807"/>
      <c r="AB133" s="807"/>
      <c r="AC133" s="807"/>
      <c r="AD133" s="807"/>
      <c r="AE133" s="807"/>
      <c r="AF133" s="807"/>
      <c r="AG133" s="807"/>
      <c r="AH133" s="807"/>
    </row>
    <row r="134" spans="1:34">
      <c r="A134" s="807"/>
      <c r="B134" s="847"/>
      <c r="C134" s="807"/>
      <c r="D134" s="807"/>
      <c r="E134" s="807"/>
      <c r="F134" s="807"/>
      <c r="G134" s="807"/>
      <c r="H134" s="807"/>
      <c r="I134" s="807"/>
      <c r="J134" s="807"/>
      <c r="K134" s="807"/>
      <c r="L134" s="807"/>
      <c r="M134" s="807"/>
      <c r="N134" s="807"/>
      <c r="O134" s="807"/>
      <c r="P134" s="807"/>
      <c r="Q134" s="807"/>
      <c r="R134" s="807"/>
      <c r="S134" s="807"/>
      <c r="T134" s="807"/>
      <c r="U134" s="807"/>
      <c r="V134" s="807"/>
      <c r="W134" s="807"/>
      <c r="X134" s="807"/>
      <c r="Y134" s="807"/>
      <c r="Z134" s="807"/>
      <c r="AA134" s="807"/>
      <c r="AB134" s="807"/>
      <c r="AC134" s="807"/>
      <c r="AD134" s="807"/>
      <c r="AE134" s="807"/>
      <c r="AF134" s="807"/>
      <c r="AG134" s="807"/>
      <c r="AH134" s="807"/>
    </row>
    <row r="135" spans="1:34">
      <c r="A135" s="807"/>
      <c r="B135" s="847"/>
      <c r="C135" s="807"/>
      <c r="D135" s="807"/>
      <c r="E135" s="807"/>
      <c r="F135" s="807"/>
      <c r="G135" s="807"/>
      <c r="H135" s="807"/>
      <c r="I135" s="807"/>
      <c r="J135" s="807"/>
      <c r="K135" s="807"/>
      <c r="L135" s="807"/>
      <c r="M135" s="807"/>
      <c r="N135" s="807"/>
      <c r="O135" s="807"/>
      <c r="P135" s="807"/>
      <c r="Q135" s="807"/>
      <c r="R135" s="807"/>
      <c r="S135" s="807"/>
      <c r="T135" s="807"/>
      <c r="U135" s="807"/>
      <c r="V135" s="807"/>
      <c r="W135" s="807"/>
      <c r="X135" s="807"/>
      <c r="Y135" s="807"/>
      <c r="Z135" s="807"/>
      <c r="AA135" s="807"/>
      <c r="AB135" s="807"/>
      <c r="AC135" s="807"/>
      <c r="AD135" s="807"/>
      <c r="AE135" s="807"/>
      <c r="AF135" s="807"/>
      <c r="AG135" s="807"/>
      <c r="AH135" s="807"/>
    </row>
    <row r="136" spans="1:34">
      <c r="A136" s="807"/>
      <c r="B136" s="847"/>
      <c r="C136" s="807"/>
      <c r="D136" s="807"/>
      <c r="E136" s="807"/>
      <c r="F136" s="807"/>
      <c r="G136" s="807"/>
      <c r="H136" s="807"/>
      <c r="I136" s="807"/>
      <c r="J136" s="807"/>
      <c r="K136" s="807"/>
      <c r="L136" s="807"/>
      <c r="M136" s="807"/>
      <c r="N136" s="807"/>
      <c r="O136" s="807"/>
      <c r="P136" s="807"/>
      <c r="Q136" s="807"/>
      <c r="R136" s="807"/>
      <c r="S136" s="807"/>
      <c r="T136" s="807"/>
      <c r="U136" s="807"/>
      <c r="V136" s="807"/>
      <c r="W136" s="807"/>
      <c r="X136" s="807"/>
      <c r="Y136" s="807"/>
      <c r="Z136" s="807"/>
      <c r="AA136" s="807"/>
      <c r="AB136" s="807"/>
      <c r="AC136" s="807"/>
      <c r="AD136" s="807"/>
      <c r="AE136" s="807"/>
      <c r="AF136" s="807"/>
      <c r="AG136" s="807"/>
      <c r="AH136" s="807"/>
    </row>
    <row r="137" spans="1:34">
      <c r="A137" s="807"/>
      <c r="B137" s="847"/>
      <c r="C137" s="807"/>
      <c r="D137" s="807"/>
      <c r="E137" s="807"/>
      <c r="F137" s="807"/>
      <c r="G137" s="807"/>
      <c r="H137" s="807"/>
      <c r="I137" s="807"/>
      <c r="J137" s="807"/>
      <c r="K137" s="807"/>
      <c r="L137" s="807"/>
      <c r="M137" s="807"/>
      <c r="N137" s="807"/>
      <c r="O137" s="807"/>
      <c r="P137" s="807"/>
      <c r="Q137" s="807"/>
      <c r="R137" s="807"/>
      <c r="S137" s="807"/>
      <c r="T137" s="807"/>
      <c r="U137" s="807"/>
      <c r="V137" s="807"/>
      <c r="W137" s="807"/>
      <c r="X137" s="807"/>
      <c r="Y137" s="807"/>
      <c r="Z137" s="807"/>
      <c r="AA137" s="807"/>
      <c r="AB137" s="807"/>
      <c r="AC137" s="807"/>
      <c r="AD137" s="807"/>
      <c r="AE137" s="807"/>
      <c r="AF137" s="807"/>
      <c r="AG137" s="807"/>
      <c r="AH137" s="807"/>
    </row>
    <row r="138" spans="1:34">
      <c r="A138" s="807"/>
      <c r="B138" s="847"/>
      <c r="C138" s="807"/>
      <c r="D138" s="807"/>
      <c r="E138" s="807"/>
      <c r="F138" s="807"/>
      <c r="G138" s="807"/>
      <c r="H138" s="807"/>
      <c r="I138" s="807"/>
      <c r="J138" s="807"/>
      <c r="K138" s="807"/>
      <c r="L138" s="807"/>
      <c r="M138" s="807"/>
      <c r="N138" s="807"/>
      <c r="O138" s="807"/>
      <c r="P138" s="807"/>
      <c r="Q138" s="807"/>
      <c r="R138" s="807"/>
      <c r="S138" s="807"/>
      <c r="T138" s="807"/>
      <c r="U138" s="807"/>
      <c r="V138" s="807"/>
      <c r="W138" s="807"/>
      <c r="X138" s="807"/>
      <c r="Y138" s="807"/>
      <c r="Z138" s="807"/>
      <c r="AA138" s="807"/>
      <c r="AB138" s="807"/>
      <c r="AC138" s="807"/>
      <c r="AD138" s="807"/>
      <c r="AE138" s="807"/>
      <c r="AF138" s="807"/>
      <c r="AG138" s="807"/>
      <c r="AH138" s="807"/>
    </row>
    <row r="139" spans="1:34">
      <c r="A139" s="807"/>
      <c r="B139" s="847"/>
      <c r="C139" s="807"/>
      <c r="D139" s="807"/>
      <c r="E139" s="807"/>
      <c r="F139" s="807"/>
      <c r="G139" s="807"/>
      <c r="H139" s="807"/>
      <c r="I139" s="807"/>
      <c r="J139" s="807"/>
      <c r="K139" s="807"/>
      <c r="L139" s="807"/>
      <c r="M139" s="807"/>
      <c r="N139" s="807"/>
      <c r="O139" s="807"/>
      <c r="P139" s="807"/>
      <c r="Q139" s="807"/>
      <c r="R139" s="807"/>
      <c r="S139" s="807"/>
      <c r="T139" s="807"/>
      <c r="U139" s="807"/>
      <c r="V139" s="807"/>
      <c r="W139" s="807"/>
      <c r="X139" s="807"/>
      <c r="Y139" s="807"/>
      <c r="Z139" s="807"/>
      <c r="AA139" s="807"/>
      <c r="AB139" s="807"/>
      <c r="AC139" s="807"/>
      <c r="AD139" s="807"/>
      <c r="AE139" s="807"/>
      <c r="AF139" s="807"/>
      <c r="AG139" s="807"/>
      <c r="AH139" s="807"/>
    </row>
    <row r="140" spans="1:34">
      <c r="A140" s="807"/>
      <c r="B140" s="847"/>
      <c r="C140" s="807"/>
      <c r="D140" s="807"/>
      <c r="E140" s="807"/>
      <c r="F140" s="807"/>
      <c r="G140" s="807"/>
      <c r="H140" s="807"/>
      <c r="I140" s="807"/>
      <c r="J140" s="807"/>
      <c r="K140" s="807"/>
      <c r="L140" s="807"/>
      <c r="M140" s="807"/>
      <c r="N140" s="807"/>
      <c r="O140" s="807"/>
      <c r="P140" s="807"/>
      <c r="Q140" s="807"/>
      <c r="R140" s="807"/>
      <c r="S140" s="807"/>
      <c r="T140" s="807"/>
      <c r="U140" s="807"/>
      <c r="V140" s="807"/>
      <c r="W140" s="807"/>
      <c r="X140" s="807"/>
      <c r="Y140" s="807"/>
      <c r="Z140" s="807"/>
      <c r="AA140" s="807"/>
      <c r="AB140" s="807"/>
      <c r="AC140" s="807"/>
      <c r="AD140" s="807"/>
      <c r="AE140" s="807"/>
      <c r="AF140" s="807"/>
      <c r="AG140" s="807"/>
      <c r="AH140" s="807"/>
    </row>
    <row r="141" spans="1:34">
      <c r="A141" s="807"/>
      <c r="B141" s="847"/>
      <c r="C141" s="807"/>
      <c r="D141" s="807"/>
      <c r="E141" s="807"/>
      <c r="F141" s="807"/>
      <c r="G141" s="807"/>
      <c r="H141" s="807"/>
      <c r="I141" s="807"/>
      <c r="J141" s="807"/>
      <c r="K141" s="807"/>
      <c r="L141" s="807"/>
      <c r="M141" s="807"/>
      <c r="N141" s="807"/>
      <c r="O141" s="807"/>
      <c r="P141" s="807"/>
      <c r="Q141" s="807"/>
      <c r="R141" s="807"/>
      <c r="S141" s="807"/>
      <c r="T141" s="807"/>
      <c r="U141" s="807"/>
      <c r="V141" s="807"/>
      <c r="W141" s="807"/>
      <c r="X141" s="807"/>
      <c r="Y141" s="807"/>
      <c r="Z141" s="807"/>
      <c r="AA141" s="807"/>
      <c r="AB141" s="807"/>
      <c r="AC141" s="807"/>
      <c r="AD141" s="807"/>
      <c r="AE141" s="807"/>
      <c r="AF141" s="807"/>
      <c r="AG141" s="807"/>
      <c r="AH141" s="807"/>
    </row>
    <row r="142" spans="1:34">
      <c r="A142" s="807"/>
      <c r="B142" s="847"/>
      <c r="C142" s="807"/>
      <c r="D142" s="807"/>
      <c r="E142" s="807"/>
      <c r="F142" s="807"/>
      <c r="G142" s="807"/>
      <c r="H142" s="807"/>
      <c r="I142" s="807"/>
      <c r="J142" s="807"/>
      <c r="K142" s="807"/>
      <c r="L142" s="807"/>
      <c r="M142" s="807"/>
      <c r="N142" s="807"/>
      <c r="O142" s="807"/>
      <c r="P142" s="807"/>
      <c r="Q142" s="807"/>
      <c r="R142" s="807"/>
      <c r="S142" s="807"/>
      <c r="T142" s="807"/>
      <c r="U142" s="807"/>
      <c r="V142" s="807"/>
      <c r="W142" s="807"/>
      <c r="X142" s="807"/>
      <c r="Y142" s="807"/>
      <c r="Z142" s="807"/>
      <c r="AA142" s="807"/>
      <c r="AB142" s="807"/>
      <c r="AC142" s="807"/>
      <c r="AD142" s="807"/>
      <c r="AE142" s="807"/>
      <c r="AF142" s="807"/>
      <c r="AG142" s="807"/>
      <c r="AH142" s="807"/>
    </row>
    <row r="143" spans="1:34">
      <c r="A143" s="807"/>
      <c r="B143" s="847"/>
      <c r="C143" s="807"/>
      <c r="D143" s="807"/>
      <c r="E143" s="807"/>
      <c r="F143" s="807"/>
      <c r="G143" s="807"/>
      <c r="H143" s="807"/>
      <c r="I143" s="807"/>
      <c r="J143" s="807"/>
      <c r="K143" s="807"/>
      <c r="L143" s="807"/>
      <c r="M143" s="807"/>
      <c r="N143" s="807"/>
      <c r="O143" s="807"/>
      <c r="P143" s="807"/>
      <c r="Q143" s="807"/>
      <c r="R143" s="807"/>
      <c r="S143" s="807"/>
      <c r="T143" s="807"/>
      <c r="U143" s="807"/>
      <c r="V143" s="807"/>
      <c r="W143" s="807"/>
      <c r="X143" s="807"/>
      <c r="Y143" s="807"/>
      <c r="Z143" s="807"/>
      <c r="AA143" s="807"/>
      <c r="AB143" s="807"/>
      <c r="AC143" s="807"/>
      <c r="AD143" s="807"/>
      <c r="AE143" s="807"/>
      <c r="AF143" s="807"/>
      <c r="AG143" s="807"/>
      <c r="AH143" s="807"/>
    </row>
    <row r="144" spans="1:34">
      <c r="A144" s="807"/>
      <c r="B144" s="847"/>
      <c r="C144" s="807"/>
      <c r="D144" s="807"/>
      <c r="E144" s="807"/>
      <c r="F144" s="807"/>
      <c r="G144" s="807"/>
      <c r="H144" s="807"/>
      <c r="I144" s="807"/>
      <c r="J144" s="807"/>
      <c r="K144" s="807"/>
      <c r="L144" s="807"/>
      <c r="M144" s="807"/>
      <c r="N144" s="807"/>
      <c r="O144" s="807"/>
      <c r="P144" s="807"/>
      <c r="Q144" s="807"/>
      <c r="R144" s="807"/>
      <c r="S144" s="807"/>
      <c r="T144" s="807"/>
      <c r="U144" s="807"/>
      <c r="V144" s="807"/>
      <c r="W144" s="807"/>
      <c r="X144" s="807"/>
      <c r="Y144" s="807"/>
      <c r="Z144" s="807"/>
      <c r="AA144" s="807"/>
      <c r="AB144" s="807"/>
      <c r="AC144" s="807"/>
      <c r="AD144" s="807"/>
      <c r="AE144" s="807"/>
      <c r="AF144" s="807"/>
      <c r="AG144" s="807"/>
      <c r="AH144" s="807"/>
    </row>
    <row r="145" spans="1:34">
      <c r="A145" s="807"/>
      <c r="B145" s="847"/>
      <c r="C145" s="807"/>
      <c r="D145" s="807"/>
      <c r="E145" s="807"/>
      <c r="F145" s="807"/>
      <c r="G145" s="807"/>
      <c r="H145" s="807"/>
      <c r="I145" s="807"/>
      <c r="J145" s="807"/>
      <c r="K145" s="807"/>
      <c r="L145" s="807"/>
      <c r="M145" s="807"/>
      <c r="N145" s="807"/>
      <c r="O145" s="807"/>
      <c r="P145" s="807"/>
      <c r="Q145" s="807"/>
      <c r="R145" s="807"/>
      <c r="S145" s="807"/>
      <c r="T145" s="807"/>
      <c r="U145" s="807"/>
      <c r="V145" s="807"/>
      <c r="W145" s="807"/>
      <c r="X145" s="807"/>
      <c r="Y145" s="807"/>
      <c r="Z145" s="807"/>
      <c r="AA145" s="807"/>
      <c r="AB145" s="807"/>
      <c r="AC145" s="807"/>
      <c r="AD145" s="807"/>
      <c r="AE145" s="807"/>
      <c r="AF145" s="807"/>
      <c r="AG145" s="807"/>
      <c r="AH145" s="807"/>
    </row>
    <row r="146" spans="1:34">
      <c r="A146" s="807"/>
      <c r="B146" s="847"/>
      <c r="C146" s="807"/>
      <c r="D146" s="807"/>
      <c r="E146" s="807"/>
      <c r="F146" s="807"/>
      <c r="G146" s="807"/>
      <c r="H146" s="807"/>
      <c r="I146" s="807"/>
      <c r="J146" s="807"/>
      <c r="K146" s="807"/>
      <c r="L146" s="807"/>
      <c r="M146" s="807"/>
      <c r="N146" s="807"/>
      <c r="O146" s="807"/>
      <c r="P146" s="807"/>
      <c r="Q146" s="807"/>
      <c r="R146" s="807"/>
      <c r="S146" s="807"/>
      <c r="T146" s="807"/>
      <c r="U146" s="807"/>
      <c r="V146" s="807"/>
      <c r="W146" s="807"/>
      <c r="X146" s="807"/>
      <c r="Y146" s="807"/>
      <c r="Z146" s="807"/>
      <c r="AA146" s="807"/>
      <c r="AB146" s="807"/>
      <c r="AC146" s="807"/>
      <c r="AD146" s="807"/>
      <c r="AE146" s="807"/>
      <c r="AF146" s="807"/>
      <c r="AG146" s="807"/>
      <c r="AH146" s="807"/>
    </row>
    <row r="147" spans="1:34">
      <c r="A147" s="807"/>
      <c r="B147" s="847"/>
      <c r="C147" s="807"/>
      <c r="D147" s="807"/>
      <c r="E147" s="807"/>
      <c r="F147" s="807"/>
      <c r="G147" s="807"/>
      <c r="H147" s="807"/>
      <c r="I147" s="807"/>
      <c r="J147" s="807"/>
      <c r="K147" s="807"/>
      <c r="L147" s="807"/>
      <c r="M147" s="807"/>
      <c r="N147" s="807"/>
      <c r="O147" s="807"/>
      <c r="P147" s="807"/>
      <c r="Q147" s="807"/>
      <c r="R147" s="807"/>
      <c r="S147" s="807"/>
      <c r="T147" s="807"/>
      <c r="U147" s="807"/>
      <c r="V147" s="807"/>
      <c r="W147" s="807"/>
      <c r="X147" s="807"/>
      <c r="Y147" s="807"/>
      <c r="Z147" s="807"/>
      <c r="AA147" s="807"/>
      <c r="AB147" s="807"/>
      <c r="AC147" s="807"/>
      <c r="AD147" s="807"/>
      <c r="AE147" s="807"/>
      <c r="AF147" s="807"/>
      <c r="AG147" s="807"/>
      <c r="AH147" s="807"/>
    </row>
    <row r="148" spans="1:34">
      <c r="A148" s="807"/>
      <c r="B148" s="847"/>
      <c r="C148" s="807"/>
      <c r="D148" s="807"/>
      <c r="E148" s="807"/>
      <c r="F148" s="807"/>
      <c r="G148" s="807"/>
      <c r="H148" s="807"/>
      <c r="I148" s="807"/>
      <c r="J148" s="807"/>
      <c r="K148" s="807"/>
      <c r="L148" s="807"/>
      <c r="M148" s="807"/>
      <c r="N148" s="807"/>
      <c r="O148" s="807"/>
      <c r="P148" s="807"/>
      <c r="Q148" s="807"/>
      <c r="R148" s="807"/>
      <c r="S148" s="807"/>
      <c r="T148" s="807"/>
      <c r="U148" s="807"/>
      <c r="V148" s="807"/>
      <c r="W148" s="807"/>
      <c r="X148" s="807"/>
      <c r="Y148" s="807"/>
      <c r="Z148" s="807"/>
      <c r="AA148" s="807"/>
      <c r="AB148" s="807"/>
      <c r="AC148" s="807"/>
      <c r="AD148" s="807"/>
      <c r="AE148" s="807"/>
      <c r="AF148" s="807"/>
      <c r="AG148" s="807"/>
      <c r="AH148" s="807"/>
    </row>
    <row r="149" spans="1:34">
      <c r="A149" s="807"/>
      <c r="B149" s="847"/>
      <c r="C149" s="807"/>
      <c r="D149" s="807"/>
      <c r="E149" s="807"/>
      <c r="F149" s="807"/>
      <c r="G149" s="807"/>
      <c r="H149" s="807"/>
      <c r="I149" s="807"/>
      <c r="J149" s="807"/>
      <c r="K149" s="807"/>
      <c r="L149" s="807"/>
      <c r="M149" s="807"/>
      <c r="N149" s="807"/>
      <c r="O149" s="807"/>
      <c r="P149" s="807"/>
      <c r="Q149" s="807"/>
      <c r="R149" s="807"/>
      <c r="S149" s="807"/>
      <c r="T149" s="807"/>
      <c r="U149" s="807"/>
      <c r="V149" s="807"/>
      <c r="W149" s="807"/>
      <c r="X149" s="807"/>
      <c r="Y149" s="807"/>
      <c r="Z149" s="807"/>
      <c r="AA149" s="807"/>
      <c r="AB149" s="807"/>
      <c r="AC149" s="807"/>
      <c r="AD149" s="807"/>
      <c r="AE149" s="807"/>
      <c r="AF149" s="807"/>
      <c r="AG149" s="807"/>
      <c r="AH149" s="807"/>
    </row>
    <row r="150" spans="1:34">
      <c r="A150" s="807"/>
      <c r="B150" s="847"/>
      <c r="C150" s="807"/>
      <c r="D150" s="807"/>
      <c r="E150" s="807"/>
      <c r="F150" s="807"/>
      <c r="G150" s="807"/>
      <c r="H150" s="807"/>
      <c r="I150" s="807"/>
      <c r="J150" s="807"/>
      <c r="K150" s="807"/>
      <c r="L150" s="807"/>
      <c r="M150" s="807"/>
      <c r="N150" s="807"/>
      <c r="O150" s="807"/>
      <c r="P150" s="807"/>
      <c r="Q150" s="807"/>
      <c r="R150" s="807"/>
      <c r="S150" s="807"/>
      <c r="T150" s="807"/>
      <c r="U150" s="807"/>
      <c r="V150" s="807"/>
      <c r="W150" s="807"/>
      <c r="X150" s="807"/>
      <c r="Y150" s="807"/>
      <c r="Z150" s="807"/>
      <c r="AA150" s="807"/>
      <c r="AB150" s="807"/>
      <c r="AC150" s="807"/>
      <c r="AD150" s="807"/>
      <c r="AE150" s="807"/>
      <c r="AF150" s="807"/>
      <c r="AG150" s="807"/>
      <c r="AH150" s="807"/>
    </row>
    <row r="151" spans="1:34">
      <c r="A151" s="807"/>
      <c r="B151" s="847"/>
      <c r="C151" s="807"/>
      <c r="D151" s="807"/>
      <c r="E151" s="807"/>
      <c r="F151" s="807"/>
      <c r="G151" s="807"/>
      <c r="H151" s="807"/>
      <c r="I151" s="807"/>
      <c r="J151" s="807"/>
      <c r="K151" s="807"/>
      <c r="L151" s="807"/>
      <c r="M151" s="807"/>
      <c r="N151" s="807"/>
      <c r="O151" s="807"/>
      <c r="P151" s="807"/>
      <c r="Q151" s="807"/>
      <c r="R151" s="807"/>
      <c r="S151" s="807"/>
      <c r="T151" s="807"/>
      <c r="U151" s="807"/>
      <c r="V151" s="807"/>
      <c r="W151" s="807"/>
      <c r="X151" s="807"/>
      <c r="Y151" s="807"/>
      <c r="Z151" s="807"/>
      <c r="AA151" s="807"/>
      <c r="AB151" s="807"/>
      <c r="AC151" s="807"/>
      <c r="AD151" s="807"/>
      <c r="AE151" s="807"/>
      <c r="AF151" s="807"/>
      <c r="AG151" s="807"/>
      <c r="AH151" s="807"/>
    </row>
    <row r="152" spans="1:34">
      <c r="A152" s="807"/>
      <c r="B152" s="847"/>
      <c r="C152" s="807"/>
      <c r="D152" s="807"/>
      <c r="E152" s="807"/>
      <c r="F152" s="807"/>
      <c r="G152" s="807"/>
      <c r="H152" s="807"/>
      <c r="I152" s="807"/>
      <c r="J152" s="807"/>
      <c r="K152" s="807"/>
      <c r="L152" s="807"/>
      <c r="M152" s="807"/>
      <c r="N152" s="807"/>
      <c r="O152" s="807"/>
      <c r="P152" s="807"/>
      <c r="Q152" s="807"/>
      <c r="R152" s="807"/>
      <c r="S152" s="807"/>
      <c r="T152" s="807"/>
      <c r="U152" s="807"/>
      <c r="V152" s="807"/>
      <c r="W152" s="807"/>
      <c r="X152" s="807"/>
      <c r="Y152" s="807"/>
      <c r="Z152" s="807"/>
      <c r="AA152" s="807"/>
      <c r="AB152" s="807"/>
      <c r="AC152" s="807"/>
      <c r="AD152" s="807"/>
      <c r="AE152" s="807"/>
      <c r="AF152" s="807"/>
      <c r="AG152" s="807"/>
      <c r="AH152" s="807"/>
    </row>
    <row r="153" spans="1:34">
      <c r="A153" s="807"/>
      <c r="B153" s="847"/>
      <c r="C153" s="807"/>
      <c r="D153" s="807"/>
      <c r="E153" s="807"/>
      <c r="F153" s="807"/>
      <c r="G153" s="807"/>
      <c r="H153" s="807"/>
      <c r="I153" s="807"/>
      <c r="J153" s="807"/>
      <c r="K153" s="807"/>
      <c r="L153" s="807"/>
      <c r="M153" s="807"/>
      <c r="N153" s="807"/>
      <c r="O153" s="807"/>
      <c r="P153" s="807"/>
      <c r="Q153" s="807"/>
      <c r="R153" s="807"/>
      <c r="S153" s="807"/>
      <c r="T153" s="807"/>
      <c r="U153" s="807"/>
      <c r="V153" s="807"/>
      <c r="W153" s="807"/>
      <c r="X153" s="807"/>
      <c r="Y153" s="807"/>
      <c r="Z153" s="807"/>
      <c r="AA153" s="807"/>
      <c r="AB153" s="807"/>
      <c r="AC153" s="807"/>
      <c r="AD153" s="807"/>
      <c r="AE153" s="807"/>
      <c r="AF153" s="807"/>
      <c r="AG153" s="807"/>
      <c r="AH153" s="807"/>
    </row>
    <row r="154" spans="1:34">
      <c r="A154" s="807"/>
      <c r="B154" s="847"/>
      <c r="C154" s="807"/>
      <c r="D154" s="807"/>
      <c r="E154" s="807"/>
      <c r="F154" s="807"/>
      <c r="G154" s="807"/>
      <c r="H154" s="807"/>
      <c r="I154" s="807"/>
      <c r="J154" s="807"/>
      <c r="K154" s="807"/>
      <c r="L154" s="807"/>
      <c r="M154" s="807"/>
      <c r="N154" s="807"/>
      <c r="O154" s="807"/>
      <c r="P154" s="807"/>
      <c r="Q154" s="807"/>
      <c r="R154" s="807"/>
      <c r="S154" s="807"/>
      <c r="T154" s="807"/>
      <c r="U154" s="807"/>
      <c r="V154" s="807"/>
      <c r="W154" s="807"/>
      <c r="X154" s="807"/>
      <c r="Y154" s="807"/>
      <c r="Z154" s="807"/>
      <c r="AA154" s="807"/>
      <c r="AB154" s="807"/>
      <c r="AC154" s="807"/>
      <c r="AD154" s="807"/>
      <c r="AE154" s="807"/>
      <c r="AF154" s="807"/>
      <c r="AG154" s="807"/>
      <c r="AH154" s="807"/>
    </row>
    <row r="155" spans="1:34">
      <c r="A155" s="807"/>
      <c r="B155" s="847"/>
      <c r="C155" s="807"/>
      <c r="D155" s="807"/>
      <c r="E155" s="807"/>
      <c r="F155" s="807"/>
      <c r="G155" s="807"/>
      <c r="H155" s="807"/>
      <c r="I155" s="807"/>
      <c r="J155" s="807"/>
      <c r="K155" s="807"/>
      <c r="L155" s="807"/>
      <c r="M155" s="807"/>
      <c r="N155" s="807"/>
      <c r="O155" s="807"/>
      <c r="P155" s="807"/>
      <c r="Q155" s="807"/>
      <c r="R155" s="807"/>
      <c r="S155" s="807"/>
      <c r="T155" s="807"/>
      <c r="U155" s="807"/>
      <c r="V155" s="807"/>
      <c r="W155" s="807"/>
      <c r="X155" s="807"/>
      <c r="Y155" s="807"/>
      <c r="Z155" s="807"/>
      <c r="AA155" s="807"/>
      <c r="AB155" s="807"/>
      <c r="AC155" s="807"/>
      <c r="AD155" s="807"/>
      <c r="AE155" s="807"/>
      <c r="AF155" s="807"/>
      <c r="AG155" s="807"/>
      <c r="AH155" s="807"/>
    </row>
    <row r="156" spans="1:34">
      <c r="A156" s="807"/>
      <c r="B156" s="847"/>
      <c r="C156" s="807"/>
      <c r="D156" s="807"/>
      <c r="E156" s="807"/>
      <c r="F156" s="807"/>
      <c r="G156" s="807"/>
      <c r="H156" s="807"/>
      <c r="I156" s="807"/>
      <c r="J156" s="807"/>
      <c r="K156" s="807"/>
      <c r="L156" s="807"/>
      <c r="M156" s="807"/>
      <c r="N156" s="807"/>
      <c r="O156" s="807"/>
      <c r="P156" s="807"/>
      <c r="Q156" s="807"/>
      <c r="R156" s="807"/>
      <c r="S156" s="807"/>
      <c r="T156" s="807"/>
      <c r="U156" s="807"/>
      <c r="V156" s="807"/>
      <c r="W156" s="807"/>
      <c r="X156" s="807"/>
      <c r="Y156" s="807"/>
      <c r="Z156" s="807"/>
      <c r="AA156" s="807"/>
      <c r="AB156" s="807"/>
      <c r="AC156" s="807"/>
      <c r="AD156" s="807"/>
      <c r="AE156" s="807"/>
      <c r="AF156" s="807"/>
      <c r="AG156" s="807"/>
      <c r="AH156" s="807"/>
    </row>
    <row r="157" spans="1:34">
      <c r="A157" s="807"/>
      <c r="B157" s="847"/>
      <c r="C157" s="807"/>
      <c r="D157" s="807"/>
      <c r="E157" s="807"/>
      <c r="F157" s="807"/>
      <c r="G157" s="807"/>
      <c r="H157" s="807"/>
      <c r="I157" s="807"/>
      <c r="J157" s="807"/>
      <c r="K157" s="807"/>
      <c r="L157" s="807"/>
      <c r="M157" s="807"/>
      <c r="N157" s="807"/>
      <c r="O157" s="807"/>
      <c r="P157" s="807"/>
      <c r="Q157" s="807"/>
      <c r="R157" s="807"/>
      <c r="S157" s="807"/>
      <c r="T157" s="807"/>
      <c r="U157" s="807"/>
      <c r="V157" s="807"/>
      <c r="W157" s="807"/>
      <c r="X157" s="807"/>
      <c r="Y157" s="807"/>
      <c r="Z157" s="807"/>
      <c r="AA157" s="807"/>
      <c r="AB157" s="807"/>
      <c r="AC157" s="807"/>
      <c r="AD157" s="807"/>
      <c r="AE157" s="807"/>
      <c r="AF157" s="807"/>
      <c r="AG157" s="807"/>
      <c r="AH157" s="807"/>
    </row>
    <row r="158" spans="1:34">
      <c r="A158" s="807"/>
      <c r="B158" s="847"/>
      <c r="C158" s="807"/>
      <c r="D158" s="807"/>
      <c r="E158" s="807"/>
      <c r="F158" s="807"/>
      <c r="G158" s="807"/>
      <c r="H158" s="807"/>
      <c r="I158" s="807"/>
      <c r="J158" s="807"/>
      <c r="K158" s="807"/>
      <c r="L158" s="807"/>
      <c r="M158" s="807"/>
      <c r="N158" s="807"/>
      <c r="O158" s="807"/>
      <c r="P158" s="807"/>
      <c r="Q158" s="807"/>
      <c r="R158" s="807"/>
      <c r="S158" s="807"/>
      <c r="T158" s="807"/>
      <c r="U158" s="807"/>
      <c r="V158" s="807"/>
      <c r="W158" s="807"/>
      <c r="X158" s="807"/>
      <c r="Y158" s="807"/>
      <c r="Z158" s="807"/>
      <c r="AA158" s="807"/>
      <c r="AB158" s="807"/>
      <c r="AC158" s="807"/>
      <c r="AD158" s="807"/>
      <c r="AE158" s="807"/>
      <c r="AF158" s="807"/>
      <c r="AG158" s="807"/>
      <c r="AH158" s="807"/>
    </row>
    <row r="159" spans="1:34">
      <c r="A159" s="807"/>
      <c r="B159" s="847"/>
      <c r="C159" s="807"/>
      <c r="D159" s="807"/>
      <c r="E159" s="807"/>
      <c r="F159" s="807"/>
      <c r="G159" s="807"/>
      <c r="H159" s="807"/>
      <c r="I159" s="807"/>
      <c r="J159" s="807"/>
      <c r="K159" s="807"/>
      <c r="L159" s="807"/>
      <c r="M159" s="807"/>
      <c r="N159" s="807"/>
      <c r="O159" s="807"/>
      <c r="P159" s="807"/>
      <c r="Q159" s="807"/>
      <c r="R159" s="807"/>
      <c r="S159" s="807"/>
      <c r="T159" s="807"/>
      <c r="U159" s="807"/>
      <c r="V159" s="807"/>
      <c r="W159" s="807"/>
      <c r="X159" s="807"/>
      <c r="Y159" s="807"/>
      <c r="Z159" s="807"/>
      <c r="AA159" s="807"/>
      <c r="AB159" s="807"/>
      <c r="AC159" s="807"/>
      <c r="AD159" s="807"/>
      <c r="AE159" s="807"/>
      <c r="AF159" s="807"/>
      <c r="AG159" s="807"/>
      <c r="AH159" s="807"/>
    </row>
    <row r="160" spans="1:34">
      <c r="A160" s="807"/>
      <c r="B160" s="847"/>
      <c r="C160" s="807"/>
      <c r="D160" s="807"/>
      <c r="E160" s="807"/>
      <c r="F160" s="807"/>
      <c r="G160" s="807"/>
      <c r="H160" s="807"/>
      <c r="I160" s="807"/>
      <c r="J160" s="807"/>
      <c r="K160" s="807"/>
      <c r="L160" s="807"/>
      <c r="M160" s="807"/>
      <c r="N160" s="807"/>
      <c r="O160" s="807"/>
      <c r="P160" s="807"/>
      <c r="Q160" s="807"/>
      <c r="R160" s="807"/>
      <c r="S160" s="807"/>
      <c r="T160" s="807"/>
      <c r="U160" s="807"/>
      <c r="V160" s="807"/>
      <c r="W160" s="807"/>
      <c r="X160" s="807"/>
      <c r="Y160" s="807"/>
      <c r="Z160" s="807"/>
      <c r="AA160" s="807"/>
      <c r="AB160" s="807"/>
      <c r="AC160" s="807"/>
      <c r="AD160" s="807"/>
      <c r="AE160" s="807"/>
      <c r="AF160" s="807"/>
      <c r="AG160" s="807"/>
      <c r="AH160" s="807"/>
    </row>
    <row r="161" spans="1:34">
      <c r="A161" s="807"/>
      <c r="B161" s="847"/>
      <c r="C161" s="807"/>
      <c r="D161" s="807"/>
      <c r="E161" s="807"/>
      <c r="F161" s="807"/>
      <c r="G161" s="807"/>
      <c r="H161" s="807"/>
      <c r="I161" s="807"/>
      <c r="J161" s="807"/>
      <c r="K161" s="807"/>
      <c r="L161" s="807"/>
      <c r="M161" s="807"/>
      <c r="N161" s="807"/>
      <c r="O161" s="807"/>
      <c r="P161" s="807"/>
      <c r="Q161" s="807"/>
      <c r="R161" s="807"/>
      <c r="S161" s="807"/>
      <c r="T161" s="807"/>
      <c r="U161" s="807"/>
      <c r="V161" s="807"/>
      <c r="W161" s="807"/>
      <c r="X161" s="807"/>
      <c r="Y161" s="807"/>
      <c r="Z161" s="807"/>
      <c r="AA161" s="807"/>
      <c r="AB161" s="807"/>
      <c r="AC161" s="807"/>
      <c r="AD161" s="807"/>
      <c r="AE161" s="807"/>
      <c r="AF161" s="807"/>
      <c r="AG161" s="807"/>
      <c r="AH161" s="807"/>
    </row>
    <row r="162" spans="1:34">
      <c r="A162" s="807"/>
      <c r="B162" s="847"/>
      <c r="C162" s="807"/>
      <c r="D162" s="807"/>
      <c r="E162" s="807"/>
      <c r="F162" s="807"/>
      <c r="G162" s="807"/>
      <c r="H162" s="807"/>
      <c r="I162" s="807"/>
      <c r="J162" s="807"/>
      <c r="K162" s="807"/>
      <c r="L162" s="807"/>
      <c r="M162" s="807"/>
      <c r="N162" s="807"/>
      <c r="O162" s="807"/>
      <c r="P162" s="807"/>
      <c r="Q162" s="807"/>
      <c r="R162" s="807"/>
      <c r="S162" s="807"/>
      <c r="T162" s="807"/>
      <c r="U162" s="807"/>
      <c r="V162" s="807"/>
      <c r="W162" s="807"/>
      <c r="X162" s="807"/>
      <c r="Y162" s="807"/>
      <c r="Z162" s="807"/>
      <c r="AA162" s="807"/>
      <c r="AB162" s="807"/>
      <c r="AC162" s="807"/>
      <c r="AD162" s="807"/>
      <c r="AE162" s="807"/>
      <c r="AF162" s="807"/>
      <c r="AG162" s="807"/>
      <c r="AH162" s="807"/>
    </row>
    <row r="163" spans="1:34">
      <c r="A163" s="807"/>
      <c r="B163" s="847"/>
      <c r="C163" s="807"/>
      <c r="D163" s="807"/>
      <c r="E163" s="807"/>
      <c r="F163" s="807"/>
      <c r="G163" s="807"/>
      <c r="H163" s="807"/>
      <c r="I163" s="807"/>
      <c r="J163" s="807"/>
      <c r="K163" s="807"/>
      <c r="L163" s="807"/>
      <c r="M163" s="807"/>
      <c r="N163" s="807"/>
      <c r="O163" s="807"/>
      <c r="P163" s="807"/>
      <c r="Q163" s="807"/>
      <c r="R163" s="807"/>
      <c r="S163" s="807"/>
      <c r="T163" s="807"/>
      <c r="U163" s="807"/>
      <c r="V163" s="807"/>
      <c r="W163" s="807"/>
      <c r="X163" s="807"/>
      <c r="Y163" s="807"/>
      <c r="Z163" s="807"/>
      <c r="AA163" s="807"/>
      <c r="AB163" s="807"/>
      <c r="AC163" s="807"/>
      <c r="AD163" s="807"/>
      <c r="AE163" s="807"/>
      <c r="AF163" s="807"/>
      <c r="AG163" s="807"/>
      <c r="AH163" s="807"/>
    </row>
    <row r="164" spans="1:34">
      <c r="A164" s="807"/>
      <c r="B164" s="847"/>
      <c r="C164" s="807"/>
      <c r="D164" s="807"/>
      <c r="E164" s="807"/>
      <c r="F164" s="807"/>
      <c r="G164" s="807"/>
      <c r="H164" s="807"/>
      <c r="I164" s="807"/>
      <c r="J164" s="807"/>
      <c r="K164" s="807"/>
      <c r="L164" s="807"/>
      <c r="M164" s="807"/>
      <c r="N164" s="807"/>
      <c r="O164" s="807"/>
      <c r="P164" s="807"/>
      <c r="Q164" s="807"/>
      <c r="R164" s="807"/>
      <c r="S164" s="807"/>
      <c r="T164" s="807"/>
      <c r="U164" s="807"/>
      <c r="V164" s="807"/>
      <c r="W164" s="807"/>
      <c r="X164" s="807"/>
      <c r="Y164" s="807"/>
      <c r="Z164" s="807"/>
      <c r="AA164" s="807"/>
      <c r="AB164" s="807"/>
      <c r="AC164" s="807"/>
      <c r="AD164" s="807"/>
      <c r="AE164" s="807"/>
      <c r="AF164" s="807"/>
      <c r="AG164" s="807"/>
      <c r="AH164" s="807"/>
    </row>
    <row r="165" spans="1:34">
      <c r="A165" s="807"/>
      <c r="B165" s="847"/>
      <c r="C165" s="807"/>
      <c r="D165" s="807"/>
      <c r="E165" s="807"/>
      <c r="F165" s="807"/>
      <c r="G165" s="807"/>
      <c r="H165" s="807"/>
      <c r="I165" s="807"/>
      <c r="J165" s="807"/>
      <c r="K165" s="807"/>
      <c r="L165" s="807"/>
      <c r="M165" s="807"/>
      <c r="N165" s="807"/>
      <c r="O165" s="807"/>
      <c r="P165" s="807"/>
      <c r="Q165" s="807"/>
      <c r="R165" s="807"/>
      <c r="S165" s="807"/>
      <c r="T165" s="807"/>
      <c r="U165" s="807"/>
      <c r="V165" s="807"/>
      <c r="W165" s="807"/>
      <c r="X165" s="807"/>
      <c r="Y165" s="807"/>
      <c r="Z165" s="807"/>
      <c r="AA165" s="807"/>
      <c r="AB165" s="807"/>
      <c r="AC165" s="807"/>
      <c r="AD165" s="807"/>
      <c r="AE165" s="807"/>
      <c r="AF165" s="807"/>
      <c r="AG165" s="807"/>
      <c r="AH165" s="807"/>
    </row>
    <row r="166" spans="1:34">
      <c r="A166" s="807"/>
      <c r="B166" s="847"/>
      <c r="C166" s="807"/>
      <c r="D166" s="807"/>
      <c r="E166" s="807"/>
      <c r="F166" s="807"/>
      <c r="G166" s="807"/>
      <c r="H166" s="807"/>
      <c r="I166" s="807"/>
      <c r="J166" s="807"/>
      <c r="K166" s="807"/>
      <c r="L166" s="807"/>
      <c r="M166" s="807"/>
      <c r="N166" s="807"/>
      <c r="O166" s="807"/>
      <c r="P166" s="807"/>
      <c r="Q166" s="807"/>
      <c r="R166" s="807"/>
      <c r="S166" s="807"/>
      <c r="T166" s="807"/>
      <c r="U166" s="807"/>
      <c r="V166" s="807"/>
      <c r="W166" s="807"/>
      <c r="X166" s="807"/>
      <c r="Y166" s="807"/>
      <c r="Z166" s="807"/>
      <c r="AA166" s="807"/>
      <c r="AB166" s="807"/>
      <c r="AC166" s="807"/>
      <c r="AD166" s="807"/>
      <c r="AE166" s="807"/>
      <c r="AF166" s="807"/>
      <c r="AG166" s="807"/>
      <c r="AH166" s="807"/>
    </row>
    <row r="167" spans="1:34">
      <c r="A167" s="807"/>
      <c r="B167" s="847"/>
      <c r="C167" s="807"/>
      <c r="D167" s="807"/>
      <c r="E167" s="807"/>
      <c r="F167" s="807"/>
      <c r="G167" s="807"/>
      <c r="H167" s="807"/>
      <c r="I167" s="807"/>
      <c r="J167" s="807"/>
      <c r="K167" s="807"/>
      <c r="L167" s="807"/>
      <c r="M167" s="807"/>
      <c r="N167" s="807"/>
      <c r="O167" s="807"/>
      <c r="P167" s="807"/>
      <c r="Q167" s="807"/>
      <c r="R167" s="807"/>
      <c r="S167" s="807"/>
      <c r="T167" s="807"/>
      <c r="U167" s="807"/>
      <c r="V167" s="807"/>
      <c r="W167" s="807"/>
      <c r="X167" s="807"/>
      <c r="Y167" s="807"/>
      <c r="Z167" s="807"/>
      <c r="AA167" s="807"/>
      <c r="AB167" s="807"/>
      <c r="AC167" s="807"/>
      <c r="AD167" s="807"/>
      <c r="AE167" s="807"/>
      <c r="AF167" s="807"/>
      <c r="AG167" s="807"/>
      <c r="AH167" s="807"/>
    </row>
    <row r="168" spans="1:34">
      <c r="A168" s="807"/>
      <c r="B168" s="847"/>
      <c r="C168" s="807"/>
      <c r="D168" s="807"/>
      <c r="E168" s="807"/>
      <c r="F168" s="807"/>
      <c r="G168" s="807"/>
      <c r="H168" s="807"/>
      <c r="I168" s="807"/>
      <c r="J168" s="807"/>
      <c r="K168" s="807"/>
      <c r="L168" s="807"/>
      <c r="M168" s="807"/>
      <c r="N168" s="807"/>
      <c r="O168" s="807"/>
      <c r="P168" s="807"/>
      <c r="Q168" s="807"/>
      <c r="R168" s="807"/>
      <c r="S168" s="807"/>
      <c r="T168" s="807"/>
      <c r="U168" s="807"/>
      <c r="V168" s="807"/>
      <c r="W168" s="807"/>
      <c r="X168" s="807"/>
      <c r="Y168" s="807"/>
      <c r="Z168" s="807"/>
      <c r="AA168" s="807"/>
      <c r="AB168" s="807"/>
      <c r="AC168" s="807"/>
      <c r="AD168" s="807"/>
      <c r="AE168" s="807"/>
      <c r="AF168" s="807"/>
      <c r="AG168" s="807"/>
      <c r="AH168" s="807"/>
    </row>
  </sheetData>
  <sheetProtection sheet="1" objects="1" scenarios="1"/>
  <mergeCells count="2">
    <mergeCell ref="O5:P5"/>
    <mergeCell ref="D2:E2"/>
  </mergeCells>
  <dataValidations count="2">
    <dataValidation allowBlank="1" showInputMessage="1" showErrorMessage="1" promptTitle="Vorsicht!" prompt="Wenn Sie die manuelle Bearbeitung zulassen, überschreiben Sie die monatliche Gleichverteilung der ermittelten Jahreswerte!" sqref="P7 B2:C2"/>
    <dataValidation type="custom" showInputMessage="1" showErrorMessage="1" errorTitle="Manuelle Bearbeitung deaktiviert" error="Wenn Sie die vorgeschlagenen Werte überschreiben wollen, aktivieren Sie oben die manuelle Bearbeitung, indem Sie &quot;ja&quot; eingeben!" sqref="D14:O14 C20:O20 D24:O51 C49:C50">
      <formula1>$B$2="ja"</formula1>
    </dataValidation>
  </dataValidations>
  <hyperlinks>
    <hyperlink ref="D2:E2" location="Startseite!C7" display="zurück zur Startseite"/>
  </hyperlinks>
  <pageMargins left="0.82677165354330717" right="0" top="1.2598425196850394" bottom="0.23622047244094491" header="0.19685039370078741" footer="0.23622047244094491"/>
  <pageSetup paperSize="9" scale="44" orientation="landscape" blackAndWhite="1" r:id="rId1"/>
  <headerFooter alignWithMargins="0">
    <oddFooter>&amp;L&amp;D&amp;RCopyright: Handwerkskammer Düsseldorf</oddFooter>
  </headerFooter>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211">
    <tabColor theme="6" tint="0.79998168889431442"/>
    <pageSetUpPr fitToPage="1"/>
  </sheetPr>
  <dimension ref="A2:AC168"/>
  <sheetViews>
    <sheetView showGridLines="0" zoomScale="50" zoomScaleNormal="50" workbookViewId="0">
      <selection activeCell="D14" sqref="D14"/>
    </sheetView>
  </sheetViews>
  <sheetFormatPr baseColWidth="10" defaultColWidth="11.42578125" defaultRowHeight="12.75"/>
  <cols>
    <col min="1" max="1" width="61.28515625" style="17" customWidth="1"/>
    <col min="2" max="2" width="10.42578125" style="63" customWidth="1"/>
    <col min="3" max="16" width="14" style="17" customWidth="1"/>
    <col min="17" max="17" width="12.28515625" style="17" customWidth="1"/>
    <col min="18" max="18" width="25.7109375" style="17" customWidth="1"/>
    <col min="19" max="16384" width="11.42578125" style="17"/>
  </cols>
  <sheetData>
    <row r="2" spans="1:29" ht="15">
      <c r="A2" s="1055" t="s">
        <v>525</v>
      </c>
      <c r="B2" s="1069" t="str">
        <f>'Liquiditätsplan-1.Jahr'!B2</f>
        <v>nein</v>
      </c>
      <c r="C2" s="1056"/>
      <c r="D2" s="1189" t="s">
        <v>519</v>
      </c>
      <c r="E2" s="1190"/>
    </row>
    <row r="4" spans="1:29" s="1" customFormat="1" ht="27.75">
      <c r="A4" s="715" t="str">
        <f xml:space="preserve"> CONCATENATE( "Liquiditätsplanung des 3. Geschäftsjahres des Unternehmens :  ", Startseite!C14)</f>
        <v xml:space="preserve">Liquiditätsplanung des 3. Geschäftsjahres des Unternehmens :  </v>
      </c>
      <c r="B4" s="809"/>
      <c r="C4" s="717"/>
      <c r="D4" s="718"/>
      <c r="E4" s="718"/>
      <c r="F4" s="718"/>
      <c r="G4" s="718"/>
      <c r="H4" s="718"/>
      <c r="I4" s="719">
        <f>'Personalkosten 3. Jahr'!K4</f>
        <v>44418</v>
      </c>
      <c r="J4" s="720" t="s">
        <v>250</v>
      </c>
      <c r="K4" s="719">
        <f>'Personalkosten 3. Jahr'!M4</f>
        <v>44748</v>
      </c>
      <c r="L4" s="718"/>
      <c r="M4" s="1058"/>
      <c r="N4" s="1058"/>
      <c r="O4" s="1058"/>
      <c r="P4" s="1058"/>
      <c r="Q4" s="1058"/>
      <c r="R4" s="1058"/>
      <c r="S4" s="1058"/>
      <c r="T4" s="718"/>
      <c r="U4" s="718"/>
      <c r="V4" s="718"/>
      <c r="W4" s="718"/>
      <c r="X4" s="718"/>
      <c r="Y4" s="718"/>
      <c r="Z4" s="718"/>
      <c r="AA4" s="718"/>
      <c r="AB4" s="718"/>
      <c r="AC4" s="718"/>
    </row>
    <row r="5" spans="1:29" s="1" customFormat="1" ht="17.25" customHeight="1">
      <c r="A5" s="721"/>
      <c r="B5" s="810"/>
      <c r="C5" s="721"/>
      <c r="D5" s="718"/>
      <c r="E5" s="718"/>
      <c r="F5" s="718"/>
      <c r="G5" s="718"/>
      <c r="H5" s="718"/>
      <c r="I5" s="718"/>
      <c r="J5" s="718"/>
      <c r="K5" s="718"/>
      <c r="L5" s="718"/>
      <c r="M5" s="1058"/>
      <c r="N5" s="1059"/>
      <c r="O5" s="1393"/>
      <c r="P5" s="1393"/>
      <c r="Q5" s="1058"/>
      <c r="R5" s="1058"/>
      <c r="S5" s="1058"/>
      <c r="T5" s="718"/>
      <c r="U5" s="718"/>
      <c r="V5" s="718"/>
      <c r="W5" s="718"/>
      <c r="X5" s="718"/>
      <c r="Y5" s="718"/>
      <c r="Z5" s="718"/>
      <c r="AA5" s="718"/>
      <c r="AB5" s="718"/>
      <c r="AC5" s="718"/>
    </row>
    <row r="6" spans="1:29" s="1" customFormat="1" ht="15.75">
      <c r="A6" s="718"/>
      <c r="B6" s="811" t="s">
        <v>431</v>
      </c>
      <c r="C6" s="718"/>
      <c r="D6" s="718"/>
      <c r="E6" s="718"/>
      <c r="F6" s="718"/>
      <c r="G6" s="812"/>
      <c r="H6" s="718"/>
      <c r="I6" s="718"/>
      <c r="J6" s="718"/>
      <c r="K6" s="718"/>
      <c r="L6" s="718"/>
      <c r="M6" s="1058"/>
      <c r="N6" s="1058"/>
      <c r="O6" s="1058"/>
      <c r="P6" s="1058"/>
      <c r="Q6" s="1058"/>
      <c r="R6" s="1058"/>
      <c r="S6" s="1058"/>
      <c r="T6" s="718"/>
      <c r="U6" s="718"/>
      <c r="V6" s="718"/>
      <c r="W6" s="718"/>
      <c r="X6" s="718"/>
      <c r="Y6" s="718"/>
      <c r="Z6" s="718"/>
      <c r="AA6" s="718"/>
      <c r="AB6" s="718"/>
      <c r="AC6" s="718"/>
    </row>
    <row r="7" spans="1:29" s="1" customFormat="1" ht="15">
      <c r="A7" s="718"/>
      <c r="B7" s="813">
        <f>'Liquiditätsplan-1.Jahr'!B7</f>
        <v>0.5</v>
      </c>
      <c r="C7" s="724" t="s">
        <v>55</v>
      </c>
      <c r="D7" s="725"/>
      <c r="E7" s="724"/>
      <c r="F7" s="724"/>
      <c r="G7" s="729"/>
      <c r="H7" s="727"/>
      <c r="I7" s="718"/>
      <c r="J7" s="718"/>
      <c r="K7" s="718"/>
      <c r="L7" s="718"/>
      <c r="M7" s="1058"/>
      <c r="N7" s="1060"/>
      <c r="O7" s="1061"/>
      <c r="P7" s="1063"/>
      <c r="Q7" s="1058"/>
      <c r="R7" s="1066"/>
      <c r="S7" s="1066"/>
      <c r="T7" s="300"/>
      <c r="U7" s="300"/>
      <c r="V7" s="718"/>
      <c r="W7" s="718"/>
      <c r="X7" s="718"/>
      <c r="Y7" s="718"/>
      <c r="Z7" s="718"/>
      <c r="AA7" s="718"/>
      <c r="AB7" s="718"/>
      <c r="AC7" s="718"/>
    </row>
    <row r="8" spans="1:29" s="1" customFormat="1" ht="15">
      <c r="A8" s="718"/>
      <c r="B8" s="814">
        <f>'Liquiditätsplan-1.Jahr'!B8</f>
        <v>0.4</v>
      </c>
      <c r="C8" s="727" t="s">
        <v>56</v>
      </c>
      <c r="D8" s="728"/>
      <c r="E8" s="727"/>
      <c r="F8" s="727"/>
      <c r="G8" s="729"/>
      <c r="H8" s="727"/>
      <c r="I8" s="718"/>
      <c r="J8" s="718"/>
      <c r="K8" s="718"/>
      <c r="L8" s="718"/>
      <c r="M8" s="1058"/>
      <c r="N8" s="1058"/>
      <c r="O8" s="1058"/>
      <c r="P8" s="1058"/>
      <c r="Q8" s="1058"/>
      <c r="R8" s="1067"/>
      <c r="S8" s="1066"/>
      <c r="T8" s="300"/>
      <c r="U8" s="300"/>
      <c r="V8" s="718"/>
      <c r="W8" s="718"/>
      <c r="X8" s="718"/>
      <c r="Y8" s="718"/>
      <c r="Z8" s="718"/>
      <c r="AA8" s="718"/>
      <c r="AB8" s="718"/>
      <c r="AC8" s="718"/>
    </row>
    <row r="9" spans="1:29" s="1" customFormat="1" ht="15">
      <c r="A9" s="718"/>
      <c r="B9" s="815">
        <f>'Liquiditätsplan-1.Jahr'!B9</f>
        <v>0.1</v>
      </c>
      <c r="C9" s="731" t="s">
        <v>57</v>
      </c>
      <c r="D9" s="732"/>
      <c r="E9" s="731"/>
      <c r="F9" s="731"/>
      <c r="G9" s="733"/>
      <c r="H9" s="727"/>
      <c r="I9" s="718"/>
      <c r="J9" s="718"/>
      <c r="K9" s="718"/>
      <c r="L9" s="718"/>
      <c r="M9" s="1058"/>
      <c r="N9" s="1058"/>
      <c r="O9" s="1058"/>
      <c r="P9" s="1058"/>
      <c r="Q9" s="1058"/>
      <c r="R9" s="1068"/>
      <c r="S9" s="1066"/>
      <c r="T9" s="300"/>
      <c r="U9" s="300"/>
      <c r="V9" s="718"/>
      <c r="W9" s="718"/>
      <c r="X9" s="718"/>
      <c r="Y9" s="718"/>
      <c r="Z9" s="718"/>
      <c r="AA9" s="718"/>
      <c r="AB9" s="718"/>
      <c r="AC9" s="718"/>
    </row>
    <row r="10" spans="1:29" s="1" customFormat="1" ht="15.75">
      <c r="A10" s="718"/>
      <c r="B10" s="814">
        <f>'Liquiditätsplan-1.Jahr'!B10</f>
        <v>0.19</v>
      </c>
      <c r="C10" s="727" t="s">
        <v>58</v>
      </c>
      <c r="D10" s="848"/>
      <c r="E10" s="727"/>
      <c r="F10" s="727"/>
      <c r="G10" s="729"/>
      <c r="H10" s="727"/>
      <c r="I10" s="718"/>
      <c r="J10" s="718"/>
      <c r="K10" s="718"/>
      <c r="L10" s="718"/>
      <c r="M10" s="1058"/>
      <c r="N10" s="1058"/>
      <c r="O10" s="1058"/>
      <c r="P10" s="1058"/>
      <c r="Q10" s="1058"/>
      <c r="R10" s="141"/>
      <c r="S10" s="141"/>
      <c r="T10" s="75"/>
      <c r="U10" s="75"/>
      <c r="V10" s="718"/>
      <c r="W10" s="718"/>
      <c r="X10" s="718"/>
      <c r="Y10" s="718"/>
      <c r="Z10" s="718"/>
      <c r="AA10" s="718"/>
      <c r="AB10" s="718"/>
      <c r="AC10" s="718"/>
    </row>
    <row r="11" spans="1:29" s="1" customFormat="1" ht="15">
      <c r="A11" s="718"/>
      <c r="B11" s="815">
        <f>'Liquiditätsplan-1.Jahr'!B11</f>
        <v>0.19</v>
      </c>
      <c r="C11" s="731" t="s">
        <v>59</v>
      </c>
      <c r="D11" s="732"/>
      <c r="E11" s="731"/>
      <c r="F11" s="731"/>
      <c r="G11" s="733"/>
      <c r="H11" s="727"/>
      <c r="I11" s="718"/>
      <c r="J11" s="718"/>
      <c r="K11" s="718"/>
      <c r="L11" s="718"/>
      <c r="M11" s="718"/>
      <c r="N11" s="718"/>
      <c r="O11" s="718"/>
      <c r="P11" s="718"/>
      <c r="Q11" s="718"/>
      <c r="R11" s="718"/>
      <c r="S11" s="718"/>
      <c r="T11" s="718"/>
      <c r="U11" s="718"/>
      <c r="V11" s="718"/>
      <c r="W11" s="718"/>
      <c r="X11" s="718"/>
      <c r="Y11" s="718"/>
      <c r="Z11" s="718"/>
      <c r="AA11" s="718"/>
      <c r="AB11" s="718"/>
      <c r="AC11" s="718"/>
    </row>
    <row r="12" spans="1:29" s="1" customFormat="1" ht="16.5" thickBot="1">
      <c r="A12" s="734"/>
      <c r="B12" s="816"/>
      <c r="C12" s="736"/>
      <c r="D12" s="718"/>
      <c r="E12" s="734"/>
      <c r="F12" s="718"/>
      <c r="G12" s="718"/>
      <c r="H12" s="718"/>
      <c r="I12" s="718"/>
      <c r="J12" s="718"/>
      <c r="K12" s="718"/>
      <c r="L12" s="718"/>
      <c r="M12" s="718"/>
      <c r="N12" s="140"/>
      <c r="O12" s="140"/>
      <c r="P12" s="718"/>
      <c r="Q12" s="718"/>
      <c r="R12" s="718"/>
      <c r="S12" s="718"/>
      <c r="T12" s="718"/>
      <c r="U12" s="718"/>
      <c r="V12" s="718"/>
      <c r="W12" s="718"/>
      <c r="X12" s="718"/>
      <c r="Y12" s="718"/>
      <c r="Z12" s="718"/>
      <c r="AA12" s="718"/>
      <c r="AB12" s="718"/>
      <c r="AC12" s="718"/>
    </row>
    <row r="13" spans="1:29" s="1" customFormat="1" ht="15.75">
      <c r="A13" s="718"/>
      <c r="B13" s="817" t="s">
        <v>433</v>
      </c>
      <c r="C13" s="738" t="s">
        <v>60</v>
      </c>
      <c r="D13" s="739">
        <f>Startseite!D16</f>
        <v>43678</v>
      </c>
      <c r="E13" s="740">
        <f>D13+32</f>
        <v>43710</v>
      </c>
      <c r="F13" s="740">
        <f t="shared" ref="F13:O13" si="0">E13+31</f>
        <v>43741</v>
      </c>
      <c r="G13" s="740">
        <f t="shared" si="0"/>
        <v>43772</v>
      </c>
      <c r="H13" s="740">
        <f t="shared" si="0"/>
        <v>43803</v>
      </c>
      <c r="I13" s="740">
        <f t="shared" si="0"/>
        <v>43834</v>
      </c>
      <c r="J13" s="740">
        <f t="shared" si="0"/>
        <v>43865</v>
      </c>
      <c r="K13" s="740">
        <f t="shared" si="0"/>
        <v>43896</v>
      </c>
      <c r="L13" s="740">
        <f t="shared" si="0"/>
        <v>43927</v>
      </c>
      <c r="M13" s="740">
        <f t="shared" si="0"/>
        <v>43958</v>
      </c>
      <c r="N13" s="740">
        <f t="shared" si="0"/>
        <v>43989</v>
      </c>
      <c r="O13" s="740">
        <f t="shared" si="0"/>
        <v>44020</v>
      </c>
      <c r="P13" s="741" t="s">
        <v>453</v>
      </c>
      <c r="Q13" s="718"/>
      <c r="R13" s="718"/>
      <c r="S13" s="718"/>
      <c r="T13" s="718"/>
      <c r="U13" s="718"/>
      <c r="V13" s="718"/>
      <c r="W13" s="718"/>
      <c r="X13" s="718"/>
      <c r="Y13" s="718"/>
      <c r="Z13" s="718"/>
      <c r="AA13" s="718"/>
      <c r="AB13" s="718"/>
      <c r="AC13" s="718"/>
    </row>
    <row r="14" spans="1:29" s="1" customFormat="1" ht="15.75">
      <c r="A14" s="742" t="s">
        <v>62</v>
      </c>
      <c r="B14" s="817"/>
      <c r="C14" s="743">
        <f>Rentabilität!I21</f>
        <v>0</v>
      </c>
      <c r="D14" s="924">
        <f>Hilfstabelle!B169</f>
        <v>0</v>
      </c>
      <c r="E14" s="924">
        <f>Hilfstabelle!C169</f>
        <v>0</v>
      </c>
      <c r="F14" s="924">
        <f>Hilfstabelle!D169</f>
        <v>0</v>
      </c>
      <c r="G14" s="924">
        <f>Hilfstabelle!E169</f>
        <v>0</v>
      </c>
      <c r="H14" s="924">
        <f>Hilfstabelle!F169</f>
        <v>0</v>
      </c>
      <c r="I14" s="924">
        <f>Hilfstabelle!G169</f>
        <v>0</v>
      </c>
      <c r="J14" s="924">
        <f>Hilfstabelle!H169</f>
        <v>0</v>
      </c>
      <c r="K14" s="924">
        <f>Hilfstabelle!I169</f>
        <v>0</v>
      </c>
      <c r="L14" s="924">
        <f>Hilfstabelle!J169</f>
        <v>0</v>
      </c>
      <c r="M14" s="924">
        <f>Hilfstabelle!K169</f>
        <v>0</v>
      </c>
      <c r="N14" s="924">
        <f>Hilfstabelle!L169</f>
        <v>0</v>
      </c>
      <c r="O14" s="924">
        <f>Hilfstabelle!M169</f>
        <v>0</v>
      </c>
      <c r="P14" s="744">
        <f>SUM(D14:O14)</f>
        <v>0</v>
      </c>
      <c r="Q14" s="775" t="str">
        <f>IF(AND(P14&lt;&gt;C14,P14&lt;&gt;0),"Überprüfe Eintragung","")</f>
        <v/>
      </c>
      <c r="R14" s="718"/>
      <c r="S14" s="718"/>
      <c r="T14" s="718"/>
      <c r="U14" s="718"/>
      <c r="V14" s="718"/>
      <c r="W14" s="718"/>
      <c r="X14" s="718"/>
      <c r="Y14" s="718"/>
      <c r="Z14" s="718"/>
      <c r="AA14" s="718"/>
      <c r="AB14" s="718"/>
      <c r="AC14" s="718"/>
    </row>
    <row r="15" spans="1:29" s="1" customFormat="1" ht="15.75">
      <c r="A15" s="746" t="s">
        <v>63</v>
      </c>
      <c r="B15" s="849"/>
      <c r="C15" s="850">
        <f t="shared" ref="C15:O15" si="1">C14*$B$10</f>
        <v>0</v>
      </c>
      <c r="D15" s="851">
        <f t="shared" si="1"/>
        <v>0</v>
      </c>
      <c r="E15" s="851">
        <f t="shared" si="1"/>
        <v>0</v>
      </c>
      <c r="F15" s="851">
        <f t="shared" si="1"/>
        <v>0</v>
      </c>
      <c r="G15" s="851">
        <f t="shared" si="1"/>
        <v>0</v>
      </c>
      <c r="H15" s="851">
        <f t="shared" si="1"/>
        <v>0</v>
      </c>
      <c r="I15" s="851">
        <f t="shared" si="1"/>
        <v>0</v>
      </c>
      <c r="J15" s="851">
        <f t="shared" si="1"/>
        <v>0</v>
      </c>
      <c r="K15" s="851">
        <f t="shared" si="1"/>
        <v>0</v>
      </c>
      <c r="L15" s="851">
        <f t="shared" si="1"/>
        <v>0</v>
      </c>
      <c r="M15" s="851">
        <f t="shared" si="1"/>
        <v>0</v>
      </c>
      <c r="N15" s="851">
        <f t="shared" si="1"/>
        <v>0</v>
      </c>
      <c r="O15" s="851">
        <f t="shared" si="1"/>
        <v>0</v>
      </c>
      <c r="P15" s="764">
        <f>SUM(D15:O15)</f>
        <v>0</v>
      </c>
      <c r="Q15" s="775"/>
      <c r="R15" s="718"/>
      <c r="S15" s="718"/>
      <c r="T15" s="718"/>
      <c r="U15" s="718"/>
      <c r="V15" s="718"/>
      <c r="W15" s="718"/>
      <c r="X15" s="718"/>
      <c r="Y15" s="718"/>
      <c r="Z15" s="718"/>
      <c r="AA15" s="718"/>
      <c r="AB15" s="718"/>
      <c r="AC15" s="718"/>
    </row>
    <row r="16" spans="1:29" s="1" customFormat="1" ht="15.75">
      <c r="A16" s="751"/>
      <c r="B16" s="852"/>
      <c r="C16" s="853"/>
      <c r="D16" s="754"/>
      <c r="E16" s="754"/>
      <c r="F16" s="754"/>
      <c r="G16" s="754"/>
      <c r="H16" s="754"/>
      <c r="I16" s="754"/>
      <c r="J16" s="754"/>
      <c r="K16" s="754"/>
      <c r="L16" s="754"/>
      <c r="M16" s="754"/>
      <c r="N16" s="754"/>
      <c r="O16" s="754"/>
      <c r="P16" s="751"/>
      <c r="Q16" s="775"/>
      <c r="R16" s="718"/>
      <c r="S16" s="718"/>
      <c r="T16" s="718"/>
      <c r="U16" s="718"/>
      <c r="V16" s="718"/>
      <c r="W16" s="718"/>
      <c r="X16" s="718"/>
      <c r="Y16" s="718"/>
      <c r="Z16" s="718"/>
      <c r="AA16" s="718"/>
      <c r="AB16" s="718"/>
      <c r="AC16" s="718"/>
    </row>
    <row r="17" spans="1:29" s="1" customFormat="1" ht="15.75">
      <c r="A17" s="854" t="s">
        <v>64</v>
      </c>
      <c r="B17" s="821"/>
      <c r="C17" s="757"/>
      <c r="D17" s="758"/>
      <c r="E17" s="758"/>
      <c r="F17" s="758"/>
      <c r="G17" s="758"/>
      <c r="H17" s="758"/>
      <c r="I17" s="758"/>
      <c r="J17" s="758"/>
      <c r="K17" s="758"/>
      <c r="L17" s="758"/>
      <c r="M17" s="758"/>
      <c r="N17" s="758"/>
      <c r="O17" s="758"/>
      <c r="P17" s="804"/>
      <c r="Q17" s="775"/>
      <c r="R17" s="718"/>
      <c r="S17" s="718"/>
      <c r="T17" s="718"/>
      <c r="U17" s="718"/>
      <c r="V17" s="718"/>
      <c r="W17" s="718"/>
      <c r="X17" s="718"/>
      <c r="Y17" s="718"/>
      <c r="Z17" s="718"/>
      <c r="AA17" s="718"/>
      <c r="AB17" s="718"/>
      <c r="AC17" s="718"/>
    </row>
    <row r="18" spans="1:29" s="1" customFormat="1" ht="15.75">
      <c r="A18" s="746" t="s">
        <v>69</v>
      </c>
      <c r="B18" s="822"/>
      <c r="C18" s="761">
        <f>C14+C15</f>
        <v>0</v>
      </c>
      <c r="D18" s="762">
        <f>(D14+D15)*$B$7</f>
        <v>0</v>
      </c>
      <c r="E18" s="762">
        <f>(D14+D15)*B8+(E14+E15)*B7</f>
        <v>0</v>
      </c>
      <c r="F18" s="762">
        <f t="shared" ref="F18:O18" si="2">(D14+D15)*$B$9+(E14+E15)*$B$8+(F14+F15)*$B$7</f>
        <v>0</v>
      </c>
      <c r="G18" s="762">
        <f t="shared" si="2"/>
        <v>0</v>
      </c>
      <c r="H18" s="762">
        <f t="shared" si="2"/>
        <v>0</v>
      </c>
      <c r="I18" s="762">
        <f t="shared" si="2"/>
        <v>0</v>
      </c>
      <c r="J18" s="762">
        <f t="shared" si="2"/>
        <v>0</v>
      </c>
      <c r="K18" s="762">
        <f t="shared" si="2"/>
        <v>0</v>
      </c>
      <c r="L18" s="762">
        <f t="shared" si="2"/>
        <v>0</v>
      </c>
      <c r="M18" s="762">
        <f t="shared" si="2"/>
        <v>0</v>
      </c>
      <c r="N18" s="762">
        <f t="shared" si="2"/>
        <v>0</v>
      </c>
      <c r="O18" s="762">
        <f t="shared" si="2"/>
        <v>0</v>
      </c>
      <c r="P18" s="764">
        <f>SUM(D18:O18)</f>
        <v>0</v>
      </c>
      <c r="Q18" s="775"/>
      <c r="R18" s="718"/>
      <c r="S18" s="718"/>
      <c r="T18" s="718"/>
      <c r="U18" s="718"/>
      <c r="V18" s="718"/>
      <c r="W18" s="718"/>
      <c r="X18" s="718"/>
      <c r="Y18" s="718"/>
      <c r="Z18" s="718"/>
      <c r="AA18" s="718"/>
      <c r="AB18" s="718"/>
      <c r="AC18" s="718"/>
    </row>
    <row r="19" spans="1:29" s="1" customFormat="1" ht="15.75">
      <c r="A19" s="746" t="s">
        <v>237</v>
      </c>
      <c r="B19" s="819"/>
      <c r="C19" s="748">
        <f>('Liquiditätsplan-2.Jahr'!N14+'Liquiditätsplan-2.Jahr'!N15)*B9+('Liquiditätsplan-2.Jahr'!O14+'Liquiditätsplan-2.Jahr'!O15)*(B8+B9)</f>
        <v>0</v>
      </c>
      <c r="D19" s="748">
        <f>('Liquiditätsplan-2.Jahr'!N14+'Liquiditätsplan-2.Jahr'!N15)*B9+('Liquiditätsplan-2.Jahr'!O14+'Liquiditätsplan-2.Jahr'!O15)*B8</f>
        <v>0</v>
      </c>
      <c r="E19" s="748">
        <f>('Liquiditätsplan-2.Jahr'!O14+'Liquiditätsplan-2.Jahr'!O15)*B9</f>
        <v>0</v>
      </c>
      <c r="F19" s="748"/>
      <c r="G19" s="748"/>
      <c r="H19" s="748"/>
      <c r="I19" s="748"/>
      <c r="J19" s="748"/>
      <c r="K19" s="748"/>
      <c r="L19" s="748"/>
      <c r="M19" s="748"/>
      <c r="N19" s="748"/>
      <c r="O19" s="748"/>
      <c r="P19" s="764">
        <f>SUM(D19:O19)</f>
        <v>0</v>
      </c>
      <c r="Q19" s="775"/>
      <c r="R19" s="718"/>
      <c r="S19" s="718"/>
      <c r="T19" s="718"/>
      <c r="U19" s="718"/>
      <c r="V19" s="718"/>
      <c r="W19" s="718"/>
      <c r="X19" s="718"/>
      <c r="Y19" s="718"/>
      <c r="Z19" s="718"/>
      <c r="AA19" s="718"/>
      <c r="AB19" s="718"/>
      <c r="AC19" s="718"/>
    </row>
    <row r="20" spans="1:29" s="1" customFormat="1" ht="16.5" thickBot="1">
      <c r="A20" s="746" t="s">
        <v>296</v>
      </c>
      <c r="B20" s="817"/>
      <c r="C20" s="924"/>
      <c r="D20" s="924"/>
      <c r="E20" s="924"/>
      <c r="F20" s="924"/>
      <c r="G20" s="924"/>
      <c r="H20" s="924"/>
      <c r="I20" s="924"/>
      <c r="J20" s="924"/>
      <c r="K20" s="924"/>
      <c r="L20" s="924"/>
      <c r="M20" s="924"/>
      <c r="N20" s="924"/>
      <c r="O20" s="926"/>
      <c r="P20" s="750">
        <f>SUM(D20:O20)</f>
        <v>0</v>
      </c>
      <c r="Q20" s="745" t="str">
        <f>IF(ABS(P20-C20)&gt;100,"Überprüfe Eintragung","")</f>
        <v/>
      </c>
      <c r="R20" s="718"/>
      <c r="S20" s="718"/>
      <c r="T20" s="718"/>
      <c r="U20" s="718"/>
      <c r="V20" s="718"/>
      <c r="W20" s="718"/>
      <c r="X20" s="718"/>
      <c r="Y20" s="718"/>
      <c r="Z20" s="718"/>
      <c r="AA20" s="718"/>
      <c r="AB20" s="718"/>
      <c r="AC20" s="718"/>
    </row>
    <row r="21" spans="1:29" s="1" customFormat="1" ht="17.25" thickTop="1" thickBot="1">
      <c r="A21" s="766" t="s">
        <v>191</v>
      </c>
      <c r="B21" s="825"/>
      <c r="C21" s="768">
        <f>C18+C19+C20</f>
        <v>0</v>
      </c>
      <c r="D21" s="768">
        <f t="shared" ref="D21:O21" si="3">D18+D19+D20</f>
        <v>0</v>
      </c>
      <c r="E21" s="768">
        <f t="shared" si="3"/>
        <v>0</v>
      </c>
      <c r="F21" s="768">
        <f t="shared" si="3"/>
        <v>0</v>
      </c>
      <c r="G21" s="768">
        <f t="shared" si="3"/>
        <v>0</v>
      </c>
      <c r="H21" s="768">
        <f t="shared" si="3"/>
        <v>0</v>
      </c>
      <c r="I21" s="768">
        <f t="shared" si="3"/>
        <v>0</v>
      </c>
      <c r="J21" s="768">
        <f t="shared" si="3"/>
        <v>0</v>
      </c>
      <c r="K21" s="768">
        <f t="shared" si="3"/>
        <v>0</v>
      </c>
      <c r="L21" s="768">
        <f t="shared" si="3"/>
        <v>0</v>
      </c>
      <c r="M21" s="768">
        <f t="shared" si="3"/>
        <v>0</v>
      </c>
      <c r="N21" s="768">
        <f t="shared" si="3"/>
        <v>0</v>
      </c>
      <c r="O21" s="768">
        <f t="shared" si="3"/>
        <v>0</v>
      </c>
      <c r="P21" s="770">
        <f>SUM(D21:O21)</f>
        <v>0</v>
      </c>
      <c r="Q21" s="775"/>
      <c r="R21" s="718"/>
      <c r="S21" s="718"/>
      <c r="T21" s="718"/>
      <c r="U21" s="718"/>
      <c r="V21" s="718"/>
      <c r="W21" s="718"/>
      <c r="X21" s="718"/>
      <c r="Y21" s="718"/>
      <c r="Z21" s="718"/>
      <c r="AA21" s="718"/>
      <c r="AB21" s="718"/>
      <c r="AC21" s="718"/>
    </row>
    <row r="22" spans="1:29" s="1" customFormat="1" ht="16.5" thickTop="1">
      <c r="A22" s="727"/>
      <c r="B22" s="828"/>
      <c r="C22" s="772"/>
      <c r="D22" s="773"/>
      <c r="E22" s="773"/>
      <c r="F22" s="773"/>
      <c r="G22" s="773"/>
      <c r="H22" s="773"/>
      <c r="I22" s="773"/>
      <c r="J22" s="773"/>
      <c r="K22" s="773"/>
      <c r="L22" s="773"/>
      <c r="M22" s="773"/>
      <c r="N22" s="773"/>
      <c r="O22" s="773"/>
      <c r="P22" s="773"/>
      <c r="Q22" s="775"/>
      <c r="R22" s="718"/>
      <c r="S22" s="718"/>
      <c r="T22" s="718"/>
      <c r="U22" s="718"/>
      <c r="V22" s="718"/>
      <c r="W22" s="718"/>
      <c r="X22" s="718"/>
      <c r="Y22" s="718"/>
      <c r="Z22" s="718"/>
      <c r="AA22" s="718"/>
      <c r="AB22" s="718"/>
      <c r="AC22" s="718"/>
    </row>
    <row r="23" spans="1:29" s="1" customFormat="1" ht="15.75" customHeight="1">
      <c r="A23" s="755" t="s">
        <v>106</v>
      </c>
      <c r="B23" s="821"/>
      <c r="C23" s="757"/>
      <c r="D23" s="774"/>
      <c r="E23" s="774"/>
      <c r="F23" s="774"/>
      <c r="G23" s="774"/>
      <c r="H23" s="774"/>
      <c r="I23" s="774"/>
      <c r="J23" s="774"/>
      <c r="K23" s="774"/>
      <c r="L23" s="774"/>
      <c r="M23" s="774"/>
      <c r="N23" s="774"/>
      <c r="O23" s="774"/>
      <c r="P23" s="774"/>
      <c r="Q23" s="775"/>
      <c r="R23" s="718"/>
      <c r="S23" s="718"/>
      <c r="T23" s="718"/>
      <c r="U23" s="718"/>
      <c r="V23" s="718"/>
      <c r="W23" s="718"/>
      <c r="X23" s="718"/>
      <c r="Y23" s="718"/>
      <c r="Z23" s="718"/>
      <c r="AA23" s="718"/>
      <c r="AB23" s="718"/>
      <c r="AC23" s="718"/>
    </row>
    <row r="24" spans="1:29" s="1" customFormat="1" ht="15.75" customHeight="1">
      <c r="A24" s="759" t="s">
        <v>83</v>
      </c>
      <c r="B24" s="822" t="s">
        <v>82</v>
      </c>
      <c r="C24" s="761">
        <f>Rentabilität!I33</f>
        <v>0</v>
      </c>
      <c r="D24" s="925">
        <f>D14*Rentabilität!$J33/100</f>
        <v>0</v>
      </c>
      <c r="E24" s="925">
        <f>E14*Rentabilität!$J33/100</f>
        <v>0</v>
      </c>
      <c r="F24" s="925">
        <f>F14*Rentabilität!$J33/100</f>
        <v>0</v>
      </c>
      <c r="G24" s="925">
        <f>G14*Rentabilität!$J33/100</f>
        <v>0</v>
      </c>
      <c r="H24" s="925">
        <f>H14*Rentabilität!$J33/100</f>
        <v>0</v>
      </c>
      <c r="I24" s="925">
        <f>I14*Rentabilität!$J33/100</f>
        <v>0</v>
      </c>
      <c r="J24" s="925">
        <f>J14*Rentabilität!$J33/100</f>
        <v>0</v>
      </c>
      <c r="K24" s="925">
        <f>K14*Rentabilität!$J33/100</f>
        <v>0</v>
      </c>
      <c r="L24" s="925">
        <f>L14*Rentabilität!$J33/100</f>
        <v>0</v>
      </c>
      <c r="M24" s="925">
        <f>M14*Rentabilität!$J33/100</f>
        <v>0</v>
      </c>
      <c r="N24" s="925">
        <f>N14*Rentabilität!$J33/100</f>
        <v>0</v>
      </c>
      <c r="O24" s="925">
        <f>O14*Rentabilität!$J33/100</f>
        <v>0</v>
      </c>
      <c r="P24" s="763">
        <f>SUM(D24:O24)</f>
        <v>0</v>
      </c>
      <c r="Q24" s="745" t="str">
        <f>IF(AND(ABS(P24-C24)&gt;50,P24&lt;&gt;0),"Überprüfe Eintragung","")</f>
        <v/>
      </c>
      <c r="R24" s="718"/>
      <c r="S24" s="718"/>
      <c r="T24" s="718"/>
      <c r="U24" s="718"/>
      <c r="V24" s="718"/>
      <c r="W24" s="718"/>
      <c r="X24" s="718"/>
      <c r="Y24" s="718"/>
      <c r="Z24" s="718"/>
      <c r="AA24" s="718"/>
      <c r="AB24" s="718"/>
      <c r="AC24" s="718"/>
    </row>
    <row r="25" spans="1:29" s="1" customFormat="1" ht="15.75" customHeight="1">
      <c r="A25" s="746" t="s">
        <v>84</v>
      </c>
      <c r="B25" s="819" t="s">
        <v>82</v>
      </c>
      <c r="C25" s="748">
        <f>Rentabilität!I22</f>
        <v>0</v>
      </c>
      <c r="D25" s="924">
        <f>D14*Rentabilität!$J22/100</f>
        <v>0</v>
      </c>
      <c r="E25" s="924">
        <f>E14*Rentabilität!$J22/100</f>
        <v>0</v>
      </c>
      <c r="F25" s="924">
        <f>F14*Rentabilität!$J22/100</f>
        <v>0</v>
      </c>
      <c r="G25" s="924">
        <f>G14*Rentabilität!$J22/100</f>
        <v>0</v>
      </c>
      <c r="H25" s="924">
        <f>H14*Rentabilität!$J22/100</f>
        <v>0</v>
      </c>
      <c r="I25" s="924">
        <f>I14*Rentabilität!$J22/100</f>
        <v>0</v>
      </c>
      <c r="J25" s="924">
        <f>J14*Rentabilität!$J22/100</f>
        <v>0</v>
      </c>
      <c r="K25" s="924">
        <f>K14*Rentabilität!$J22/100</f>
        <v>0</v>
      </c>
      <c r="L25" s="924">
        <f>L14*Rentabilität!$J22/100</f>
        <v>0</v>
      </c>
      <c r="M25" s="924">
        <f>M14*Rentabilität!$J22/100</f>
        <v>0</v>
      </c>
      <c r="N25" s="924">
        <f>N14*Rentabilität!$J22/100</f>
        <v>0</v>
      </c>
      <c r="O25" s="924">
        <f>O14*Rentabilität!$J22/100</f>
        <v>0</v>
      </c>
      <c r="P25" s="764">
        <f>SUM(D25:O25)</f>
        <v>0</v>
      </c>
      <c r="Q25" s="745" t="str">
        <f t="shared" ref="Q25:Q49" si="4">IF(AND(ABS(P25-C25)&gt;50,P25&lt;&gt;0),"Überprüfe Eintragung","")</f>
        <v/>
      </c>
      <c r="R25" s="718"/>
      <c r="S25" s="718"/>
      <c r="T25" s="718"/>
      <c r="U25" s="718"/>
      <c r="V25" s="718"/>
      <c r="W25" s="718"/>
      <c r="X25" s="718"/>
      <c r="Y25" s="718"/>
      <c r="Z25" s="718"/>
      <c r="AA25" s="718"/>
      <c r="AB25" s="718"/>
      <c r="AC25" s="718"/>
    </row>
    <row r="26" spans="1:29" s="1" customFormat="1" ht="15.75" customHeight="1">
      <c r="A26" s="746" t="s">
        <v>124</v>
      </c>
      <c r="B26" s="819" t="s">
        <v>81</v>
      </c>
      <c r="C26" s="748">
        <f>Rentabilität!I35</f>
        <v>0</v>
      </c>
      <c r="D26" s="924">
        <f>Hilfstabelle!B95</f>
        <v>0</v>
      </c>
      <c r="E26" s="924">
        <f>Hilfstabelle!C95</f>
        <v>0</v>
      </c>
      <c r="F26" s="924">
        <f>Hilfstabelle!D95</f>
        <v>0</v>
      </c>
      <c r="G26" s="924">
        <f>Hilfstabelle!E95</f>
        <v>0</v>
      </c>
      <c r="H26" s="924">
        <f>Hilfstabelle!F95</f>
        <v>0</v>
      </c>
      <c r="I26" s="924">
        <f>Hilfstabelle!G95</f>
        <v>0</v>
      </c>
      <c r="J26" s="924">
        <f>Hilfstabelle!H95</f>
        <v>0</v>
      </c>
      <c r="K26" s="924">
        <f>Hilfstabelle!I95</f>
        <v>0</v>
      </c>
      <c r="L26" s="924">
        <f>Hilfstabelle!J95</f>
        <v>0</v>
      </c>
      <c r="M26" s="924">
        <f>Hilfstabelle!K95</f>
        <v>0</v>
      </c>
      <c r="N26" s="924">
        <f>Hilfstabelle!L95</f>
        <v>0</v>
      </c>
      <c r="O26" s="924">
        <f>Hilfstabelle!M95</f>
        <v>0</v>
      </c>
      <c r="P26" s="764">
        <f>SUM(D26:O26)</f>
        <v>0</v>
      </c>
      <c r="Q26" s="745" t="str">
        <f t="shared" si="4"/>
        <v/>
      </c>
      <c r="R26" s="718"/>
      <c r="S26" s="718"/>
      <c r="T26" s="718"/>
      <c r="U26" s="718"/>
      <c r="V26" s="718"/>
      <c r="W26" s="718"/>
      <c r="X26" s="718"/>
      <c r="Y26" s="718"/>
      <c r="Z26" s="718"/>
      <c r="AA26" s="718"/>
      <c r="AB26" s="718"/>
      <c r="AC26" s="718"/>
    </row>
    <row r="27" spans="1:29" s="1" customFormat="1" ht="15.75" customHeight="1">
      <c r="A27" s="746" t="str">
        <f>'übrige Kosten'!A10</f>
        <v>Raumkosten (Miete, Pacht)</v>
      </c>
      <c r="B27" s="990" t="str">
        <f>'Liquiditätsplan-2.Jahr'!B27</f>
        <v>nein</v>
      </c>
      <c r="C27" s="748">
        <f>'übrige Kosten'!G10</f>
        <v>0</v>
      </c>
      <c r="D27" s="924">
        <f>Hilfstabelle!B170</f>
        <v>0</v>
      </c>
      <c r="E27" s="924">
        <f>Hilfstabelle!C170</f>
        <v>0</v>
      </c>
      <c r="F27" s="924">
        <f>Hilfstabelle!D170</f>
        <v>0</v>
      </c>
      <c r="G27" s="924">
        <f>Hilfstabelle!E170</f>
        <v>0</v>
      </c>
      <c r="H27" s="924">
        <f>Hilfstabelle!F170</f>
        <v>0</v>
      </c>
      <c r="I27" s="924">
        <f>Hilfstabelle!G170</f>
        <v>0</v>
      </c>
      <c r="J27" s="924">
        <f>Hilfstabelle!H170</f>
        <v>0</v>
      </c>
      <c r="K27" s="924">
        <f>Hilfstabelle!I170</f>
        <v>0</v>
      </c>
      <c r="L27" s="924">
        <f>Hilfstabelle!J170</f>
        <v>0</v>
      </c>
      <c r="M27" s="924">
        <f>Hilfstabelle!K170</f>
        <v>0</v>
      </c>
      <c r="N27" s="924">
        <f>Hilfstabelle!L170</f>
        <v>0</v>
      </c>
      <c r="O27" s="924">
        <f>Hilfstabelle!M170</f>
        <v>0</v>
      </c>
      <c r="P27" s="764">
        <f t="shared" ref="P27:P54" si="5">SUM(D27:O27)</f>
        <v>0</v>
      </c>
      <c r="Q27" s="745" t="str">
        <f t="shared" si="4"/>
        <v/>
      </c>
      <c r="R27" s="718"/>
      <c r="S27" s="718"/>
      <c r="T27" s="718"/>
      <c r="U27" s="718"/>
      <c r="V27" s="718"/>
      <c r="W27" s="718"/>
      <c r="X27" s="718"/>
      <c r="Y27" s="718"/>
      <c r="Z27" s="718"/>
      <c r="AA27" s="718"/>
      <c r="AB27" s="718"/>
      <c r="AC27" s="718"/>
    </row>
    <row r="28" spans="1:29" s="1" customFormat="1" ht="15.75" customHeight="1">
      <c r="A28" s="746" t="str">
        <f>'übrige Kosten'!A11</f>
        <v>Energiekosten (Strom, Heizung, Wasser)</v>
      </c>
      <c r="B28" s="819" t="s">
        <v>82</v>
      </c>
      <c r="C28" s="748">
        <f>'übrige Kosten'!G11</f>
        <v>0</v>
      </c>
      <c r="D28" s="924">
        <f>Hilfstabelle!B171</f>
        <v>0</v>
      </c>
      <c r="E28" s="924">
        <f>Hilfstabelle!C171</f>
        <v>0</v>
      </c>
      <c r="F28" s="924">
        <f>Hilfstabelle!D171</f>
        <v>0</v>
      </c>
      <c r="G28" s="924">
        <f>Hilfstabelle!E171</f>
        <v>0</v>
      </c>
      <c r="H28" s="924">
        <f>Hilfstabelle!F171</f>
        <v>0</v>
      </c>
      <c r="I28" s="924">
        <f>Hilfstabelle!G171</f>
        <v>0</v>
      </c>
      <c r="J28" s="924">
        <f>Hilfstabelle!H171</f>
        <v>0</v>
      </c>
      <c r="K28" s="924">
        <f>Hilfstabelle!I171</f>
        <v>0</v>
      </c>
      <c r="L28" s="924">
        <f>Hilfstabelle!J171</f>
        <v>0</v>
      </c>
      <c r="M28" s="924">
        <f>Hilfstabelle!K171</f>
        <v>0</v>
      </c>
      <c r="N28" s="924">
        <f>Hilfstabelle!L171</f>
        <v>0</v>
      </c>
      <c r="O28" s="924">
        <f>Hilfstabelle!M171</f>
        <v>0</v>
      </c>
      <c r="P28" s="764">
        <f t="shared" si="5"/>
        <v>0</v>
      </c>
      <c r="Q28" s="745" t="str">
        <f t="shared" si="4"/>
        <v/>
      </c>
      <c r="R28" s="718"/>
      <c r="S28" s="718"/>
      <c r="T28" s="718"/>
      <c r="U28" s="718"/>
      <c r="V28" s="718"/>
      <c r="W28" s="718"/>
      <c r="X28" s="718"/>
      <c r="Y28" s="718"/>
      <c r="Z28" s="718"/>
      <c r="AA28" s="718"/>
      <c r="AB28" s="718"/>
      <c r="AC28" s="718"/>
    </row>
    <row r="29" spans="1:29" s="1" customFormat="1" ht="15.75" customHeight="1">
      <c r="A29" s="746" t="str">
        <f>'übrige Kosten'!A12</f>
        <v>Versicherung, Beiträge</v>
      </c>
      <c r="B29" s="819" t="s">
        <v>81</v>
      </c>
      <c r="C29" s="748">
        <f>'übrige Kosten'!G12</f>
        <v>0</v>
      </c>
      <c r="D29" s="924">
        <f>Hilfstabelle!B172</f>
        <v>0</v>
      </c>
      <c r="E29" s="924">
        <f>Hilfstabelle!C172</f>
        <v>0</v>
      </c>
      <c r="F29" s="924">
        <f>Hilfstabelle!D172</f>
        <v>0</v>
      </c>
      <c r="G29" s="924">
        <f>Hilfstabelle!E172</f>
        <v>0</v>
      </c>
      <c r="H29" s="924">
        <f>Hilfstabelle!F172</f>
        <v>0</v>
      </c>
      <c r="I29" s="924">
        <f>Hilfstabelle!G172</f>
        <v>0</v>
      </c>
      <c r="J29" s="924">
        <f>Hilfstabelle!H172</f>
        <v>0</v>
      </c>
      <c r="K29" s="924">
        <f>Hilfstabelle!I172</f>
        <v>0</v>
      </c>
      <c r="L29" s="924">
        <f>Hilfstabelle!J172</f>
        <v>0</v>
      </c>
      <c r="M29" s="924">
        <f>Hilfstabelle!K172</f>
        <v>0</v>
      </c>
      <c r="N29" s="924">
        <f>Hilfstabelle!L172</f>
        <v>0</v>
      </c>
      <c r="O29" s="924">
        <f>Hilfstabelle!M172</f>
        <v>0</v>
      </c>
      <c r="P29" s="764">
        <f t="shared" si="5"/>
        <v>0</v>
      </c>
      <c r="Q29" s="745" t="str">
        <f t="shared" si="4"/>
        <v/>
      </c>
      <c r="R29" s="718"/>
      <c r="S29" s="718"/>
      <c r="T29" s="718"/>
      <c r="U29" s="718"/>
      <c r="V29" s="718"/>
      <c r="W29" s="718"/>
      <c r="X29" s="718"/>
      <c r="Y29" s="718"/>
      <c r="Z29" s="718"/>
      <c r="AA29" s="718"/>
      <c r="AB29" s="718"/>
      <c r="AC29" s="718"/>
    </row>
    <row r="30" spans="1:29" s="1" customFormat="1" ht="15.75" customHeight="1">
      <c r="A30" s="746" t="str">
        <f>'übrige Kosten'!A13</f>
        <v>Kfz-Kosten (incl. Leasing, Steuern, Vers., Rep., ohne AfA)</v>
      </c>
      <c r="B30" s="819" t="s">
        <v>82</v>
      </c>
      <c r="C30" s="748">
        <f>'übrige Kosten'!G13</f>
        <v>0</v>
      </c>
      <c r="D30" s="924">
        <f>Hilfstabelle!B173</f>
        <v>0</v>
      </c>
      <c r="E30" s="924">
        <f>Hilfstabelle!C173</f>
        <v>0</v>
      </c>
      <c r="F30" s="924">
        <f>Hilfstabelle!D173</f>
        <v>0</v>
      </c>
      <c r="G30" s="924">
        <f>Hilfstabelle!E173</f>
        <v>0</v>
      </c>
      <c r="H30" s="924">
        <f>Hilfstabelle!F173</f>
        <v>0</v>
      </c>
      <c r="I30" s="924">
        <f>Hilfstabelle!G173</f>
        <v>0</v>
      </c>
      <c r="J30" s="924">
        <f>Hilfstabelle!H173</f>
        <v>0</v>
      </c>
      <c r="K30" s="924">
        <f>Hilfstabelle!I173</f>
        <v>0</v>
      </c>
      <c r="L30" s="924">
        <f>Hilfstabelle!J173</f>
        <v>0</v>
      </c>
      <c r="M30" s="924">
        <f>Hilfstabelle!K173</f>
        <v>0</v>
      </c>
      <c r="N30" s="924">
        <f>Hilfstabelle!L173</f>
        <v>0</v>
      </c>
      <c r="O30" s="924">
        <f>Hilfstabelle!M173</f>
        <v>0</v>
      </c>
      <c r="P30" s="764">
        <f t="shared" si="5"/>
        <v>0</v>
      </c>
      <c r="Q30" s="745" t="str">
        <f t="shared" si="4"/>
        <v/>
      </c>
      <c r="R30" s="718"/>
      <c r="S30" s="718"/>
      <c r="T30" s="718"/>
      <c r="U30" s="718"/>
      <c r="V30" s="718"/>
      <c r="W30" s="718"/>
      <c r="X30" s="718"/>
      <c r="Y30" s="718"/>
      <c r="Z30" s="718"/>
      <c r="AA30" s="718"/>
      <c r="AB30" s="718"/>
      <c r="AC30" s="718"/>
    </row>
    <row r="31" spans="1:29" s="1" customFormat="1" ht="15.75" customHeight="1">
      <c r="A31" s="746" t="str">
        <f>'übrige Kosten'!A14</f>
        <v>Werbung  / Reisekosten</v>
      </c>
      <c r="B31" s="819" t="s">
        <v>82</v>
      </c>
      <c r="C31" s="748">
        <f>'übrige Kosten'!G14</f>
        <v>0</v>
      </c>
      <c r="D31" s="924">
        <f>Hilfstabelle!B174</f>
        <v>0</v>
      </c>
      <c r="E31" s="924">
        <f>Hilfstabelle!C174</f>
        <v>0</v>
      </c>
      <c r="F31" s="924">
        <f>Hilfstabelle!D174</f>
        <v>0</v>
      </c>
      <c r="G31" s="924">
        <f>Hilfstabelle!E174</f>
        <v>0</v>
      </c>
      <c r="H31" s="924">
        <f>Hilfstabelle!F174</f>
        <v>0</v>
      </c>
      <c r="I31" s="924">
        <f>Hilfstabelle!G174</f>
        <v>0</v>
      </c>
      <c r="J31" s="924">
        <f>Hilfstabelle!H174</f>
        <v>0</v>
      </c>
      <c r="K31" s="924">
        <f>Hilfstabelle!I174</f>
        <v>0</v>
      </c>
      <c r="L31" s="924">
        <f>Hilfstabelle!J174</f>
        <v>0</v>
      </c>
      <c r="M31" s="924">
        <f>Hilfstabelle!K174</f>
        <v>0</v>
      </c>
      <c r="N31" s="924">
        <f>Hilfstabelle!L174</f>
        <v>0</v>
      </c>
      <c r="O31" s="924">
        <f>Hilfstabelle!M174</f>
        <v>0</v>
      </c>
      <c r="P31" s="764">
        <f t="shared" si="5"/>
        <v>0</v>
      </c>
      <c r="Q31" s="745" t="str">
        <f t="shared" si="4"/>
        <v/>
      </c>
      <c r="R31" s="718"/>
      <c r="S31" s="718"/>
      <c r="T31" s="718"/>
      <c r="U31" s="718"/>
      <c r="V31" s="718"/>
      <c r="W31" s="718"/>
      <c r="X31" s="718"/>
      <c r="Y31" s="718"/>
      <c r="Z31" s="718"/>
      <c r="AA31" s="718"/>
      <c r="AB31" s="718"/>
      <c r="AC31" s="718"/>
    </row>
    <row r="32" spans="1:29" s="1" customFormat="1" ht="15.75" customHeight="1">
      <c r="A32" s="746" t="str">
        <f>'übrige Kosten'!A15</f>
        <v>Kosten der Warenabgabe (incl.  Gewährleistungen)</v>
      </c>
      <c r="B32" s="819" t="s">
        <v>82</v>
      </c>
      <c r="C32" s="748">
        <f>'übrige Kosten'!G15</f>
        <v>0</v>
      </c>
      <c r="D32" s="924">
        <f>Hilfstabelle!B175</f>
        <v>0</v>
      </c>
      <c r="E32" s="924">
        <f>Hilfstabelle!C175</f>
        <v>0</v>
      </c>
      <c r="F32" s="924">
        <f>Hilfstabelle!D175</f>
        <v>0</v>
      </c>
      <c r="G32" s="924">
        <f>Hilfstabelle!E175</f>
        <v>0</v>
      </c>
      <c r="H32" s="924">
        <f>Hilfstabelle!F175</f>
        <v>0</v>
      </c>
      <c r="I32" s="924">
        <f>Hilfstabelle!G175</f>
        <v>0</v>
      </c>
      <c r="J32" s="924">
        <f>Hilfstabelle!H175</f>
        <v>0</v>
      </c>
      <c r="K32" s="924">
        <f>Hilfstabelle!I175</f>
        <v>0</v>
      </c>
      <c r="L32" s="924">
        <f>Hilfstabelle!J175</f>
        <v>0</v>
      </c>
      <c r="M32" s="924">
        <f>Hilfstabelle!K175</f>
        <v>0</v>
      </c>
      <c r="N32" s="924">
        <f>Hilfstabelle!L175</f>
        <v>0</v>
      </c>
      <c r="O32" s="924">
        <f>Hilfstabelle!M175</f>
        <v>0</v>
      </c>
      <c r="P32" s="764">
        <f t="shared" si="5"/>
        <v>0</v>
      </c>
      <c r="Q32" s="745" t="str">
        <f t="shared" si="4"/>
        <v/>
      </c>
      <c r="R32" s="718"/>
      <c r="S32" s="718"/>
      <c r="T32" s="718"/>
      <c r="U32" s="718"/>
      <c r="V32" s="718"/>
      <c r="W32" s="718"/>
      <c r="X32" s="718"/>
      <c r="Y32" s="718"/>
      <c r="Z32" s="718"/>
      <c r="AA32" s="718"/>
      <c r="AB32" s="718"/>
      <c r="AC32" s="718"/>
    </row>
    <row r="33" spans="1:29" s="1" customFormat="1" ht="15.75" customHeight="1">
      <c r="A33" s="746" t="str">
        <f>'übrige Kosten'!A17</f>
        <v>Reparaturen, Instandhaltung</v>
      </c>
      <c r="B33" s="819" t="s">
        <v>82</v>
      </c>
      <c r="C33" s="748">
        <f>'übrige Kosten'!G17</f>
        <v>0</v>
      </c>
      <c r="D33" s="924">
        <f>Hilfstabelle!B176</f>
        <v>0</v>
      </c>
      <c r="E33" s="924">
        <f>Hilfstabelle!C176</f>
        <v>0</v>
      </c>
      <c r="F33" s="924">
        <f>Hilfstabelle!D176</f>
        <v>0</v>
      </c>
      <c r="G33" s="924">
        <f>Hilfstabelle!E176</f>
        <v>0</v>
      </c>
      <c r="H33" s="924">
        <f>Hilfstabelle!F176</f>
        <v>0</v>
      </c>
      <c r="I33" s="924">
        <f>Hilfstabelle!G176</f>
        <v>0</v>
      </c>
      <c r="J33" s="924">
        <f>Hilfstabelle!H176</f>
        <v>0</v>
      </c>
      <c r="K33" s="924">
        <f>Hilfstabelle!I176</f>
        <v>0</v>
      </c>
      <c r="L33" s="924">
        <f>Hilfstabelle!J176</f>
        <v>0</v>
      </c>
      <c r="M33" s="924">
        <f>Hilfstabelle!K176</f>
        <v>0</v>
      </c>
      <c r="N33" s="924">
        <f>Hilfstabelle!L176</f>
        <v>0</v>
      </c>
      <c r="O33" s="924">
        <f>Hilfstabelle!M176</f>
        <v>0</v>
      </c>
      <c r="P33" s="764">
        <f t="shared" si="5"/>
        <v>0</v>
      </c>
      <c r="Q33" s="745" t="str">
        <f t="shared" si="4"/>
        <v/>
      </c>
      <c r="R33" s="718"/>
      <c r="S33" s="718"/>
      <c r="T33" s="718"/>
      <c r="U33" s="718"/>
      <c r="V33" s="718"/>
      <c r="W33" s="718"/>
      <c r="X33" s="718"/>
      <c r="Y33" s="718"/>
      <c r="Z33" s="718"/>
      <c r="AA33" s="718"/>
      <c r="AB33" s="718"/>
      <c r="AC33" s="718"/>
    </row>
    <row r="34" spans="1:29" s="1" customFormat="1" ht="15.75" customHeight="1">
      <c r="A34" s="746" t="str">
        <f>'übrige Kosten'!A18</f>
        <v>Büro (Telefon, Telefax, Internet)</v>
      </c>
      <c r="B34" s="819" t="s">
        <v>82</v>
      </c>
      <c r="C34" s="748">
        <f>'übrige Kosten'!G18</f>
        <v>0</v>
      </c>
      <c r="D34" s="924">
        <f>Hilfstabelle!B177</f>
        <v>0</v>
      </c>
      <c r="E34" s="924">
        <f>Hilfstabelle!C177</f>
        <v>0</v>
      </c>
      <c r="F34" s="924">
        <f>Hilfstabelle!D177</f>
        <v>0</v>
      </c>
      <c r="G34" s="924">
        <f>Hilfstabelle!E177</f>
        <v>0</v>
      </c>
      <c r="H34" s="924">
        <f>Hilfstabelle!F177</f>
        <v>0</v>
      </c>
      <c r="I34" s="924">
        <f>Hilfstabelle!G177</f>
        <v>0</v>
      </c>
      <c r="J34" s="924">
        <f>Hilfstabelle!H177</f>
        <v>0</v>
      </c>
      <c r="K34" s="924">
        <f>Hilfstabelle!I177</f>
        <v>0</v>
      </c>
      <c r="L34" s="924">
        <f>Hilfstabelle!J177</f>
        <v>0</v>
      </c>
      <c r="M34" s="924">
        <f>Hilfstabelle!K177</f>
        <v>0</v>
      </c>
      <c r="N34" s="924">
        <f>Hilfstabelle!L177</f>
        <v>0</v>
      </c>
      <c r="O34" s="924">
        <f>Hilfstabelle!M177</f>
        <v>0</v>
      </c>
      <c r="P34" s="764">
        <f t="shared" si="5"/>
        <v>0</v>
      </c>
      <c r="Q34" s="745" t="str">
        <f t="shared" si="4"/>
        <v/>
      </c>
      <c r="R34" s="718"/>
      <c r="S34" s="718"/>
      <c r="T34" s="718"/>
      <c r="U34" s="718"/>
      <c r="V34" s="718"/>
      <c r="W34" s="718"/>
      <c r="X34" s="718"/>
      <c r="Y34" s="718"/>
      <c r="Z34" s="718"/>
      <c r="AA34" s="718"/>
      <c r="AB34" s="718"/>
      <c r="AC34" s="718"/>
    </row>
    <row r="35" spans="1:29" s="1" customFormat="1" ht="15.75" customHeight="1">
      <c r="A35" s="746" t="str">
        <f>'übrige Kosten'!A19</f>
        <v>Büro (Porto, Zeitschriften, sonst. Bürobedarf)</v>
      </c>
      <c r="B35" s="819" t="s">
        <v>82</v>
      </c>
      <c r="C35" s="748">
        <f>'übrige Kosten'!G19</f>
        <v>0</v>
      </c>
      <c r="D35" s="924">
        <f>Hilfstabelle!B178</f>
        <v>0</v>
      </c>
      <c r="E35" s="924">
        <f>Hilfstabelle!C178</f>
        <v>0</v>
      </c>
      <c r="F35" s="924">
        <f>Hilfstabelle!D178</f>
        <v>0</v>
      </c>
      <c r="G35" s="924">
        <f>Hilfstabelle!E178</f>
        <v>0</v>
      </c>
      <c r="H35" s="924">
        <f>Hilfstabelle!F178</f>
        <v>0</v>
      </c>
      <c r="I35" s="924">
        <f>Hilfstabelle!G178</f>
        <v>0</v>
      </c>
      <c r="J35" s="924">
        <f>Hilfstabelle!H178</f>
        <v>0</v>
      </c>
      <c r="K35" s="924">
        <f>Hilfstabelle!I178</f>
        <v>0</v>
      </c>
      <c r="L35" s="924">
        <f>Hilfstabelle!J178</f>
        <v>0</v>
      </c>
      <c r="M35" s="924">
        <f>Hilfstabelle!K178</f>
        <v>0</v>
      </c>
      <c r="N35" s="924">
        <f>Hilfstabelle!L178</f>
        <v>0</v>
      </c>
      <c r="O35" s="924">
        <f>Hilfstabelle!M178</f>
        <v>0</v>
      </c>
      <c r="P35" s="764">
        <f t="shared" si="5"/>
        <v>0</v>
      </c>
      <c r="Q35" s="745" t="str">
        <f t="shared" si="4"/>
        <v/>
      </c>
      <c r="R35" s="718"/>
      <c r="S35" s="718"/>
      <c r="T35" s="718"/>
      <c r="U35" s="718"/>
      <c r="V35" s="718"/>
      <c r="W35" s="718"/>
      <c r="X35" s="718"/>
      <c r="Y35" s="718"/>
      <c r="Z35" s="718"/>
      <c r="AA35" s="718"/>
      <c r="AB35" s="718"/>
      <c r="AC35" s="718"/>
    </row>
    <row r="36" spans="1:29" s="1" customFormat="1" ht="15.75" customHeight="1">
      <c r="A36" s="746" t="str">
        <f>'übrige Kosten'!A20</f>
        <v>Buchführung und Abschlusskosten / Beratungskosten</v>
      </c>
      <c r="B36" s="819" t="s">
        <v>82</v>
      </c>
      <c r="C36" s="748">
        <f>'übrige Kosten'!G20</f>
        <v>0</v>
      </c>
      <c r="D36" s="924">
        <f>Hilfstabelle!B179</f>
        <v>0</v>
      </c>
      <c r="E36" s="924">
        <f>Hilfstabelle!C179</f>
        <v>0</v>
      </c>
      <c r="F36" s="924">
        <f>Hilfstabelle!D179</f>
        <v>0</v>
      </c>
      <c r="G36" s="924">
        <f>Hilfstabelle!E179</f>
        <v>0</v>
      </c>
      <c r="H36" s="924">
        <f>Hilfstabelle!F179</f>
        <v>0</v>
      </c>
      <c r="I36" s="924">
        <f>Hilfstabelle!G179</f>
        <v>0</v>
      </c>
      <c r="J36" s="924">
        <f>Hilfstabelle!H179</f>
        <v>0</v>
      </c>
      <c r="K36" s="924">
        <f>Hilfstabelle!I179</f>
        <v>0</v>
      </c>
      <c r="L36" s="924">
        <f>Hilfstabelle!J179</f>
        <v>0</v>
      </c>
      <c r="M36" s="924">
        <f>Hilfstabelle!K179</f>
        <v>0</v>
      </c>
      <c r="N36" s="924">
        <f>Hilfstabelle!L179</f>
        <v>0</v>
      </c>
      <c r="O36" s="924">
        <f>Hilfstabelle!M179</f>
        <v>0</v>
      </c>
      <c r="P36" s="764">
        <f t="shared" si="5"/>
        <v>0</v>
      </c>
      <c r="Q36" s="745" t="str">
        <f t="shared" si="4"/>
        <v/>
      </c>
      <c r="R36" s="718"/>
      <c r="S36" s="718"/>
      <c r="T36" s="718"/>
      <c r="U36" s="718"/>
      <c r="V36" s="718"/>
      <c r="W36" s="718"/>
      <c r="X36" s="718"/>
      <c r="Y36" s="718"/>
      <c r="Z36" s="718"/>
      <c r="AA36" s="718"/>
      <c r="AB36" s="718"/>
      <c r="AC36" s="718"/>
    </row>
    <row r="37" spans="1:29" s="1" customFormat="1" ht="15.75" customHeight="1">
      <c r="A37" s="746" t="str">
        <f>'übrige Kosten'!A21</f>
        <v>Miete / Leasing (ohne Kfz) für bewegliche Wirtschaftsgüter</v>
      </c>
      <c r="B37" s="819" t="s">
        <v>82</v>
      </c>
      <c r="C37" s="748">
        <f>'übrige Kosten'!G21</f>
        <v>0</v>
      </c>
      <c r="D37" s="924">
        <f>Hilfstabelle!B180</f>
        <v>0</v>
      </c>
      <c r="E37" s="924">
        <f>Hilfstabelle!C180</f>
        <v>0</v>
      </c>
      <c r="F37" s="924">
        <f>Hilfstabelle!D180</f>
        <v>0</v>
      </c>
      <c r="G37" s="924">
        <f>Hilfstabelle!E180</f>
        <v>0</v>
      </c>
      <c r="H37" s="924">
        <f>Hilfstabelle!F180</f>
        <v>0</v>
      </c>
      <c r="I37" s="924">
        <f>Hilfstabelle!G180</f>
        <v>0</v>
      </c>
      <c r="J37" s="924">
        <f>Hilfstabelle!H180</f>
        <v>0</v>
      </c>
      <c r="K37" s="924">
        <f>Hilfstabelle!I180</f>
        <v>0</v>
      </c>
      <c r="L37" s="924">
        <f>Hilfstabelle!J180</f>
        <v>0</v>
      </c>
      <c r="M37" s="924">
        <f>Hilfstabelle!K180</f>
        <v>0</v>
      </c>
      <c r="N37" s="924">
        <f>Hilfstabelle!L180</f>
        <v>0</v>
      </c>
      <c r="O37" s="924">
        <f>Hilfstabelle!M180</f>
        <v>0</v>
      </c>
      <c r="P37" s="764">
        <f t="shared" si="5"/>
        <v>0</v>
      </c>
      <c r="Q37" s="745" t="str">
        <f t="shared" si="4"/>
        <v/>
      </c>
      <c r="R37" s="718"/>
      <c r="S37" s="718"/>
      <c r="T37" s="718"/>
      <c r="U37" s="718"/>
      <c r="V37" s="718"/>
      <c r="W37" s="718"/>
      <c r="X37" s="718"/>
      <c r="Y37" s="718"/>
      <c r="Z37" s="718"/>
      <c r="AA37" s="718"/>
      <c r="AB37" s="718"/>
      <c r="AC37" s="718"/>
    </row>
    <row r="38" spans="1:29" s="1" customFormat="1" ht="15.75" customHeight="1">
      <c r="A38" s="746" t="str">
        <f>'übrige Kosten'!A22</f>
        <v>Abraum - und Abfallbeseitigung</v>
      </c>
      <c r="B38" s="819" t="s">
        <v>82</v>
      </c>
      <c r="C38" s="748">
        <f>'übrige Kosten'!G22</f>
        <v>0</v>
      </c>
      <c r="D38" s="924">
        <f>Hilfstabelle!B181</f>
        <v>0</v>
      </c>
      <c r="E38" s="924">
        <f>Hilfstabelle!C181</f>
        <v>0</v>
      </c>
      <c r="F38" s="924">
        <f>Hilfstabelle!D181</f>
        <v>0</v>
      </c>
      <c r="G38" s="924">
        <f>Hilfstabelle!E181</f>
        <v>0</v>
      </c>
      <c r="H38" s="924">
        <f>Hilfstabelle!F181</f>
        <v>0</v>
      </c>
      <c r="I38" s="924">
        <f>Hilfstabelle!G181</f>
        <v>0</v>
      </c>
      <c r="J38" s="924">
        <f>Hilfstabelle!H181</f>
        <v>0</v>
      </c>
      <c r="K38" s="924">
        <f>Hilfstabelle!I181</f>
        <v>0</v>
      </c>
      <c r="L38" s="924">
        <f>Hilfstabelle!J181</f>
        <v>0</v>
      </c>
      <c r="M38" s="924">
        <f>Hilfstabelle!K181</f>
        <v>0</v>
      </c>
      <c r="N38" s="924">
        <f>Hilfstabelle!L181</f>
        <v>0</v>
      </c>
      <c r="O38" s="924">
        <f>Hilfstabelle!M181</f>
        <v>0</v>
      </c>
      <c r="P38" s="764">
        <f t="shared" si="5"/>
        <v>0</v>
      </c>
      <c r="Q38" s="745" t="str">
        <f t="shared" si="4"/>
        <v/>
      </c>
      <c r="R38" s="718"/>
      <c r="S38" s="718"/>
      <c r="T38" s="718"/>
      <c r="U38" s="718"/>
      <c r="V38" s="718"/>
      <c r="W38" s="718"/>
      <c r="X38" s="718"/>
      <c r="Y38" s="718"/>
      <c r="Z38" s="718"/>
      <c r="AA38" s="718"/>
      <c r="AB38" s="718"/>
      <c r="AC38" s="718"/>
    </row>
    <row r="39" spans="1:29" s="1" customFormat="1" ht="15.75" customHeight="1">
      <c r="A39" s="746" t="str">
        <f>'übrige Kosten'!A23</f>
        <v>Werkzeug und Kleingeräte GWG</v>
      </c>
      <c r="B39" s="819" t="s">
        <v>82</v>
      </c>
      <c r="C39" s="748">
        <f>'übrige Kosten'!G23</f>
        <v>0</v>
      </c>
      <c r="D39" s="924">
        <f>Hilfstabelle!B182</f>
        <v>0</v>
      </c>
      <c r="E39" s="924">
        <f>Hilfstabelle!C182</f>
        <v>0</v>
      </c>
      <c r="F39" s="924">
        <f>Hilfstabelle!D182</f>
        <v>0</v>
      </c>
      <c r="G39" s="924">
        <f>Hilfstabelle!E182</f>
        <v>0</v>
      </c>
      <c r="H39" s="924">
        <f>Hilfstabelle!F182</f>
        <v>0</v>
      </c>
      <c r="I39" s="924">
        <f>Hilfstabelle!G182</f>
        <v>0</v>
      </c>
      <c r="J39" s="924">
        <f>Hilfstabelle!H182</f>
        <v>0</v>
      </c>
      <c r="K39" s="924">
        <f>Hilfstabelle!I182</f>
        <v>0</v>
      </c>
      <c r="L39" s="924">
        <f>Hilfstabelle!J182</f>
        <v>0</v>
      </c>
      <c r="M39" s="924">
        <f>Hilfstabelle!K182</f>
        <v>0</v>
      </c>
      <c r="N39" s="924">
        <f>Hilfstabelle!L182</f>
        <v>0</v>
      </c>
      <c r="O39" s="924">
        <f>Hilfstabelle!M182</f>
        <v>0</v>
      </c>
      <c r="P39" s="764">
        <f t="shared" si="5"/>
        <v>0</v>
      </c>
      <c r="Q39" s="745" t="str">
        <f t="shared" si="4"/>
        <v/>
      </c>
      <c r="R39" s="718"/>
      <c r="S39" s="718"/>
      <c r="T39" s="718"/>
      <c r="U39" s="718"/>
      <c r="V39" s="718"/>
      <c r="W39" s="718"/>
      <c r="X39" s="718"/>
      <c r="Y39" s="718"/>
      <c r="Z39" s="718"/>
      <c r="AA39" s="718"/>
      <c r="AB39" s="718"/>
      <c r="AC39" s="718"/>
    </row>
    <row r="40" spans="1:29" s="1" customFormat="1" ht="15.75" customHeight="1">
      <c r="A40" s="746" t="str">
        <f>'übrige Kosten'!A24</f>
        <v>Betriebsbedarf</v>
      </c>
      <c r="B40" s="819" t="s">
        <v>82</v>
      </c>
      <c r="C40" s="748">
        <f>'übrige Kosten'!G24</f>
        <v>0</v>
      </c>
      <c r="D40" s="924">
        <f>Hilfstabelle!B183</f>
        <v>0</v>
      </c>
      <c r="E40" s="924">
        <f>Hilfstabelle!C183</f>
        <v>0</v>
      </c>
      <c r="F40" s="924">
        <f>Hilfstabelle!D183</f>
        <v>0</v>
      </c>
      <c r="G40" s="924">
        <f>Hilfstabelle!E183</f>
        <v>0</v>
      </c>
      <c r="H40" s="924">
        <f>Hilfstabelle!F183</f>
        <v>0</v>
      </c>
      <c r="I40" s="924">
        <f>Hilfstabelle!G183</f>
        <v>0</v>
      </c>
      <c r="J40" s="924">
        <f>Hilfstabelle!H183</f>
        <v>0</v>
      </c>
      <c r="K40" s="924">
        <f>Hilfstabelle!I183</f>
        <v>0</v>
      </c>
      <c r="L40" s="924">
        <f>Hilfstabelle!J183</f>
        <v>0</v>
      </c>
      <c r="M40" s="924">
        <f>Hilfstabelle!K183</f>
        <v>0</v>
      </c>
      <c r="N40" s="924">
        <f>Hilfstabelle!L183</f>
        <v>0</v>
      </c>
      <c r="O40" s="924">
        <f>Hilfstabelle!M183</f>
        <v>0</v>
      </c>
      <c r="P40" s="764">
        <f t="shared" si="5"/>
        <v>0</v>
      </c>
      <c r="Q40" s="745" t="str">
        <f t="shared" si="4"/>
        <v/>
      </c>
      <c r="R40" s="718"/>
      <c r="S40" s="718"/>
      <c r="T40" s="718"/>
      <c r="U40" s="718"/>
      <c r="V40" s="718"/>
      <c r="W40" s="718"/>
      <c r="X40" s="718"/>
      <c r="Y40" s="718"/>
      <c r="Z40" s="718"/>
      <c r="AA40" s="718"/>
      <c r="AB40" s="718"/>
      <c r="AC40" s="718"/>
    </row>
    <row r="41" spans="1:29" s="1" customFormat="1" ht="15.75" customHeight="1">
      <c r="A41" s="746" t="str">
        <f>'übrige Kosten'!A25</f>
        <v>langfristige Zinsen</v>
      </c>
      <c r="B41" s="819" t="s">
        <v>81</v>
      </c>
      <c r="C41" s="748">
        <f>'übrige Kosten'!G25</f>
        <v>0</v>
      </c>
      <c r="D41" s="924">
        <f>Hilfstabelle!B141+'Zins und Tilgung'!$AG22/12+'Zins und Tilgung'!$AM18/12+'Zins und Tilgung'!$AR18/12</f>
        <v>0</v>
      </c>
      <c r="E41" s="924">
        <f>Hilfstabelle!C141+'Zins und Tilgung'!$AG22/12+'Zins und Tilgung'!$AM18/12+'Zins und Tilgung'!$AR18/12</f>
        <v>0</v>
      </c>
      <c r="F41" s="924">
        <f>Hilfstabelle!D141+'Zins und Tilgung'!$AG22/12+'Zins und Tilgung'!$AM18/12+'Zins und Tilgung'!$AR18/12</f>
        <v>0</v>
      </c>
      <c r="G41" s="924">
        <f>Hilfstabelle!E141+'Zins und Tilgung'!$AG22/12+'Zins und Tilgung'!$AM18/12+'Zins und Tilgung'!$AR18/12</f>
        <v>0</v>
      </c>
      <c r="H41" s="924">
        <f>Hilfstabelle!F141+'Zins und Tilgung'!$AG22/12+'Zins und Tilgung'!$AM18/12+'Zins und Tilgung'!$AR18/12</f>
        <v>0</v>
      </c>
      <c r="I41" s="924">
        <f>Hilfstabelle!G141+'Zins und Tilgung'!$AG22/12+'Zins und Tilgung'!$AM18/12+'Zins und Tilgung'!$AR18/12</f>
        <v>0</v>
      </c>
      <c r="J41" s="924">
        <f>Hilfstabelle!H141+'Zins und Tilgung'!$AG22/12+'Zins und Tilgung'!$AM18/12+'Zins und Tilgung'!$AR18/12</f>
        <v>0</v>
      </c>
      <c r="K41" s="924">
        <f>Hilfstabelle!I141+'Zins und Tilgung'!$AG22/12+'Zins und Tilgung'!$AM18/12+'Zins und Tilgung'!$AR18/12</f>
        <v>0</v>
      </c>
      <c r="L41" s="924">
        <f>Hilfstabelle!J141+'Zins und Tilgung'!$AG22/12+'Zins und Tilgung'!$AM18/12+'Zins und Tilgung'!$AR18/12</f>
        <v>0</v>
      </c>
      <c r="M41" s="924">
        <f>Hilfstabelle!K141+'Zins und Tilgung'!$AG22/12+'Zins und Tilgung'!$AM18/12+'Zins und Tilgung'!$AR18/12</f>
        <v>0</v>
      </c>
      <c r="N41" s="924">
        <f>Hilfstabelle!L141+'Zins und Tilgung'!$AG22/12+'Zins und Tilgung'!$AM18/12+'Zins und Tilgung'!$AR18/12</f>
        <v>0</v>
      </c>
      <c r="O41" s="924">
        <f>Hilfstabelle!M141+'Zins und Tilgung'!$AG22/12+'Zins und Tilgung'!$AM18/12+'Zins und Tilgung'!$AR18/12</f>
        <v>0</v>
      </c>
      <c r="P41" s="764">
        <f t="shared" si="5"/>
        <v>0</v>
      </c>
      <c r="Q41" s="745" t="str">
        <f t="shared" si="4"/>
        <v/>
      </c>
      <c r="R41" s="718"/>
      <c r="S41" s="718"/>
      <c r="T41" s="718"/>
      <c r="U41" s="718"/>
      <c r="V41" s="718"/>
      <c r="W41" s="718"/>
      <c r="X41" s="718"/>
      <c r="Y41" s="718"/>
      <c r="Z41" s="718"/>
      <c r="AA41" s="718"/>
      <c r="AB41" s="718"/>
      <c r="AC41" s="718"/>
    </row>
    <row r="42" spans="1:29" s="1" customFormat="1" ht="15.75" customHeight="1">
      <c r="A42" s="746" t="str">
        <f>'übrige Kosten'!A26</f>
        <v>kurzfristige Zinsen, Bankgebühren</v>
      </c>
      <c r="B42" s="819" t="s">
        <v>81</v>
      </c>
      <c r="C42" s="748">
        <f>'übrige Kosten'!G26</f>
        <v>0</v>
      </c>
      <c r="D42" s="924">
        <f>$C42/12</f>
        <v>0</v>
      </c>
      <c r="E42" s="924">
        <f t="shared" ref="E42:O42" si="6">$C42/12</f>
        <v>0</v>
      </c>
      <c r="F42" s="924">
        <f t="shared" si="6"/>
        <v>0</v>
      </c>
      <c r="G42" s="924">
        <f t="shared" si="6"/>
        <v>0</v>
      </c>
      <c r="H42" s="924">
        <f t="shared" si="6"/>
        <v>0</v>
      </c>
      <c r="I42" s="924">
        <f t="shared" si="6"/>
        <v>0</v>
      </c>
      <c r="J42" s="924">
        <f t="shared" si="6"/>
        <v>0</v>
      </c>
      <c r="K42" s="924">
        <f t="shared" si="6"/>
        <v>0</v>
      </c>
      <c r="L42" s="924">
        <f t="shared" si="6"/>
        <v>0</v>
      </c>
      <c r="M42" s="924">
        <f t="shared" si="6"/>
        <v>0</v>
      </c>
      <c r="N42" s="924">
        <f t="shared" si="6"/>
        <v>0</v>
      </c>
      <c r="O42" s="924">
        <f t="shared" si="6"/>
        <v>0</v>
      </c>
      <c r="P42" s="764">
        <f t="shared" si="5"/>
        <v>0</v>
      </c>
      <c r="Q42" s="745" t="str">
        <f t="shared" si="4"/>
        <v/>
      </c>
      <c r="R42" s="718"/>
      <c r="S42" s="718"/>
      <c r="T42" s="718"/>
      <c r="U42" s="718"/>
      <c r="V42" s="718"/>
      <c r="W42" s="718"/>
      <c r="X42" s="718"/>
      <c r="Y42" s="718"/>
      <c r="Z42" s="718"/>
      <c r="AA42" s="718"/>
      <c r="AB42" s="718"/>
      <c r="AC42" s="718"/>
    </row>
    <row r="43" spans="1:29" s="1" customFormat="1" ht="15.75" customHeight="1">
      <c r="A43" s="746" t="str">
        <f>'übrige Kosten'!A27</f>
        <v>Sonstiges</v>
      </c>
      <c r="B43" s="819" t="s">
        <v>82</v>
      </c>
      <c r="C43" s="748">
        <f>'übrige Kosten'!G27+'übrige Kosten'!G28+'übrige Kosten'!G29</f>
        <v>0</v>
      </c>
      <c r="D43" s="924">
        <f>Hilfstabelle!B184</f>
        <v>0</v>
      </c>
      <c r="E43" s="924">
        <f>Hilfstabelle!C184</f>
        <v>0</v>
      </c>
      <c r="F43" s="924">
        <f>Hilfstabelle!D184</f>
        <v>0</v>
      </c>
      <c r="G43" s="924">
        <f>Hilfstabelle!E184</f>
        <v>0</v>
      </c>
      <c r="H43" s="924">
        <f>Hilfstabelle!F184</f>
        <v>0</v>
      </c>
      <c r="I43" s="924">
        <f>Hilfstabelle!G184</f>
        <v>0</v>
      </c>
      <c r="J43" s="924">
        <f>Hilfstabelle!H184</f>
        <v>0</v>
      </c>
      <c r="K43" s="924">
        <f>Hilfstabelle!I184</f>
        <v>0</v>
      </c>
      <c r="L43" s="924">
        <f>Hilfstabelle!J184</f>
        <v>0</v>
      </c>
      <c r="M43" s="924">
        <f>Hilfstabelle!K184</f>
        <v>0</v>
      </c>
      <c r="N43" s="924">
        <f>Hilfstabelle!L184</f>
        <v>0</v>
      </c>
      <c r="O43" s="924">
        <f>Hilfstabelle!M184</f>
        <v>0</v>
      </c>
      <c r="P43" s="764">
        <f t="shared" si="5"/>
        <v>0</v>
      </c>
      <c r="Q43" s="745" t="str">
        <f t="shared" si="4"/>
        <v/>
      </c>
      <c r="R43" s="718"/>
      <c r="S43" s="718"/>
      <c r="T43" s="718"/>
      <c r="U43" s="718"/>
      <c r="V43" s="718"/>
      <c r="W43" s="718"/>
      <c r="X43" s="718"/>
      <c r="Y43" s="718"/>
      <c r="Z43" s="718"/>
      <c r="AA43" s="718"/>
      <c r="AB43" s="718"/>
      <c r="AC43" s="718"/>
    </row>
    <row r="44" spans="1:29" s="1" customFormat="1" ht="15.75" hidden="1" customHeight="1">
      <c r="A44" s="746"/>
      <c r="B44" s="819"/>
      <c r="C44" s="748"/>
      <c r="D44" s="924"/>
      <c r="E44" s="924"/>
      <c r="F44" s="924"/>
      <c r="G44" s="924"/>
      <c r="H44" s="924"/>
      <c r="I44" s="924"/>
      <c r="J44" s="924"/>
      <c r="K44" s="924"/>
      <c r="L44" s="925"/>
      <c r="M44" s="924"/>
      <c r="N44" s="924"/>
      <c r="O44" s="924"/>
      <c r="P44" s="764">
        <f t="shared" si="5"/>
        <v>0</v>
      </c>
      <c r="Q44" s="745" t="str">
        <f t="shared" si="4"/>
        <v/>
      </c>
      <c r="R44" s="718"/>
      <c r="S44" s="718"/>
      <c r="T44" s="718"/>
      <c r="U44" s="718"/>
      <c r="V44" s="718"/>
      <c r="W44" s="718"/>
      <c r="X44" s="718"/>
      <c r="Y44" s="718"/>
      <c r="Z44" s="718"/>
      <c r="AA44" s="718"/>
      <c r="AB44" s="718"/>
      <c r="AC44" s="718"/>
    </row>
    <row r="45" spans="1:29" s="1" customFormat="1" ht="15.75" hidden="1" customHeight="1">
      <c r="A45" s="746"/>
      <c r="B45" s="819"/>
      <c r="C45" s="748"/>
      <c r="D45" s="924"/>
      <c r="E45" s="924"/>
      <c r="F45" s="924"/>
      <c r="G45" s="924"/>
      <c r="H45" s="924"/>
      <c r="I45" s="924"/>
      <c r="J45" s="924"/>
      <c r="K45" s="924"/>
      <c r="L45" s="925"/>
      <c r="M45" s="924"/>
      <c r="N45" s="924"/>
      <c r="O45" s="924"/>
      <c r="P45" s="764">
        <f t="shared" si="5"/>
        <v>0</v>
      </c>
      <c r="Q45" s="745" t="str">
        <f t="shared" si="4"/>
        <v/>
      </c>
      <c r="R45" s="718"/>
      <c r="S45" s="718"/>
      <c r="T45" s="718"/>
      <c r="U45" s="718"/>
      <c r="V45" s="718"/>
      <c r="W45" s="718"/>
      <c r="X45" s="718"/>
      <c r="Y45" s="718"/>
      <c r="Z45" s="718"/>
      <c r="AA45" s="718"/>
      <c r="AB45" s="718"/>
      <c r="AC45" s="718"/>
    </row>
    <row r="46" spans="1:29" s="1" customFormat="1" ht="15.75" hidden="1" customHeight="1">
      <c r="A46" s="746"/>
      <c r="B46" s="819"/>
      <c r="C46" s="748"/>
      <c r="D46" s="924"/>
      <c r="E46" s="924"/>
      <c r="F46" s="924"/>
      <c r="G46" s="924"/>
      <c r="H46" s="924"/>
      <c r="I46" s="924"/>
      <c r="J46" s="924"/>
      <c r="K46" s="924"/>
      <c r="L46" s="925"/>
      <c r="M46" s="924"/>
      <c r="N46" s="924"/>
      <c r="O46" s="924"/>
      <c r="P46" s="764">
        <f t="shared" si="5"/>
        <v>0</v>
      </c>
      <c r="Q46" s="745" t="str">
        <f t="shared" si="4"/>
        <v/>
      </c>
      <c r="R46" s="718"/>
      <c r="S46" s="718"/>
      <c r="T46" s="718"/>
      <c r="U46" s="718"/>
      <c r="V46" s="718"/>
      <c r="W46" s="718"/>
      <c r="X46" s="718"/>
      <c r="Y46" s="718"/>
      <c r="Z46" s="718"/>
      <c r="AA46" s="718"/>
      <c r="AB46" s="718"/>
      <c r="AC46" s="718"/>
    </row>
    <row r="47" spans="1:29" s="1" customFormat="1" ht="15.75" customHeight="1">
      <c r="A47" s="746" t="s">
        <v>375</v>
      </c>
      <c r="B47" s="819" t="s">
        <v>81</v>
      </c>
      <c r="C47" s="748">
        <f>'übrige Kosten'!G36</f>
        <v>0</v>
      </c>
      <c r="D47" s="924">
        <f>IF(OR(MONTH(D13)=2,MONTH(D13)=5,MONTH(D13)=8,MONTH(D13)=11),'übrige Kosten'!$G34/4,0)+IF(OR(MONTH(D13)=3,MONTH(D13)=6,MONTH(D13)=9,MONTH(D13)=12),'übrige Kosten'!$G35/4,0)</f>
        <v>0</v>
      </c>
      <c r="E47" s="924">
        <f>IF(OR(MONTH(E13)=2,MONTH(E13)=5,MONTH(E13)=8,MONTH(E13)=11),'übrige Kosten'!$G34/4,0)+IF(OR(MONTH(E13)=3,MONTH(E13)=6,MONTH(E13)=9,MONTH(E13)=12),'übrige Kosten'!$G35/4,0)</f>
        <v>0</v>
      </c>
      <c r="F47" s="924">
        <f>IF(OR(MONTH(F13)=2,MONTH(F13)=5,MONTH(F13)=8,MONTH(F13)=11),'übrige Kosten'!$G34/4,0)+IF(OR(MONTH(F13)=3,MONTH(F13)=6,MONTH(F13)=9,MONTH(F13)=12),'übrige Kosten'!$G35/4,0)</f>
        <v>0</v>
      </c>
      <c r="G47" s="924">
        <f>IF(OR(MONTH(G13)=2,MONTH(G13)=5,MONTH(G13)=8,MONTH(G13)=11),'übrige Kosten'!$G34/4,0)+IF(OR(MONTH(G13)=3,MONTH(G13)=6,MONTH(G13)=9,MONTH(G13)=12),'übrige Kosten'!$G35/4,0)</f>
        <v>0</v>
      </c>
      <c r="H47" s="924">
        <f>IF(OR(MONTH(H13)=2,MONTH(H13)=5,MONTH(H13)=8,MONTH(H13)=11),'übrige Kosten'!$G34/4,0)+IF(OR(MONTH(H13)=3,MONTH(H13)=6,MONTH(H13)=9,MONTH(H13)=12),'übrige Kosten'!$G35/4,0)</f>
        <v>0</v>
      </c>
      <c r="I47" s="924">
        <f>IF(OR(MONTH(I13)=2,MONTH(I13)=5,MONTH(I13)=8,MONTH(I13)=11),'übrige Kosten'!$G34/4,0)+IF(OR(MONTH(I13)=3,MONTH(I13)=6,MONTH(I13)=9,MONTH(I13)=12),'übrige Kosten'!$G35/4,0)</f>
        <v>0</v>
      </c>
      <c r="J47" s="924">
        <f>IF(OR(MONTH(J13)=2,MONTH(J13)=5,MONTH(J13)=8,MONTH(J13)=11),'übrige Kosten'!$G34/4,0)+IF(OR(MONTH(J13)=3,MONTH(J13)=6,MONTH(J13)=9,MONTH(J13)=12),'übrige Kosten'!$G35/4,0)</f>
        <v>0</v>
      </c>
      <c r="K47" s="924">
        <f>IF(OR(MONTH(K13)=2,MONTH(K13)=5,MONTH(K13)=8,MONTH(K13)=11),'übrige Kosten'!$G34/4,0)+IF(OR(MONTH(K13)=3,MONTH(K13)=6,MONTH(K13)=9,MONTH(K13)=12),'übrige Kosten'!$G35/4,0)</f>
        <v>0</v>
      </c>
      <c r="L47" s="924">
        <f>IF(OR(MONTH(L13)=2,MONTH(L13)=5,MONTH(L13)=8,MONTH(L13)=11),'übrige Kosten'!$G34/4,0)+IF(OR(MONTH(L13)=3,MONTH(L13)=6,MONTH(L13)=9,MONTH(L13)=12),'übrige Kosten'!$G35/4,0)</f>
        <v>0</v>
      </c>
      <c r="M47" s="924">
        <f>IF(OR(MONTH(M13)=2,MONTH(M13)=5,MONTH(M13)=8,MONTH(M13)=11),'übrige Kosten'!$G34/4,0)+IF(OR(MONTH(M13)=3,MONTH(M13)=6,MONTH(M13)=9,MONTH(M13)=12),'übrige Kosten'!$G35/4,0)</f>
        <v>0</v>
      </c>
      <c r="N47" s="924">
        <f>IF(OR(MONTH(N13)=2,MONTH(N13)=5,MONTH(N13)=8,MONTH(N13)=11),'übrige Kosten'!$G34/4,0)+IF(OR(MONTH(N13)=3,MONTH(N13)=6,MONTH(N13)=9,MONTH(N13)=12),'übrige Kosten'!$G35/4,0)</f>
        <v>0</v>
      </c>
      <c r="O47" s="924">
        <f>IF(OR(MONTH(O13)=2,MONTH(O13)=5,MONTH(O13)=8,MONTH(O13)=11),'übrige Kosten'!$G34/4,0)+IF(OR(MONTH(O13)=3,MONTH(O13)=6,MONTH(O13)=9,MONTH(O13)=12),'übrige Kosten'!$G35/4,0)</f>
        <v>0</v>
      </c>
      <c r="P47" s="764">
        <f t="shared" si="5"/>
        <v>0</v>
      </c>
      <c r="Q47" s="745" t="str">
        <f t="shared" si="4"/>
        <v/>
      </c>
      <c r="R47" s="718"/>
      <c r="S47" s="718"/>
      <c r="T47" s="718"/>
      <c r="U47" s="718"/>
      <c r="V47" s="718"/>
      <c r="W47" s="718"/>
      <c r="X47" s="718"/>
      <c r="Y47" s="718"/>
      <c r="Z47" s="718"/>
      <c r="AA47" s="718"/>
      <c r="AB47" s="718"/>
      <c r="AC47" s="718"/>
    </row>
    <row r="48" spans="1:29" s="1" customFormat="1" ht="15.75" customHeight="1">
      <c r="A48" s="829" t="s">
        <v>455</v>
      </c>
      <c r="B48" s="868" t="str">
        <f>'Liquiditätsplan-2.Jahr'!B48</f>
        <v>nein</v>
      </c>
      <c r="C48" s="869">
        <f>IF('Liquiditätsplan-2.Jahr'!P48&lt;'Liquiditätsplan-2.Jahr'!C48,'Liquiditätsplan-2.Jahr'!P48-'Liquiditätsplan-2.Jahr'!C48,0)</f>
        <v>0</v>
      </c>
      <c r="D48" s="924">
        <f>C48</f>
        <v>0</v>
      </c>
      <c r="E48" s="924"/>
      <c r="F48" s="924"/>
      <c r="G48" s="924"/>
      <c r="H48" s="924"/>
      <c r="I48" s="924"/>
      <c r="J48" s="924"/>
      <c r="K48" s="924"/>
      <c r="L48" s="924"/>
      <c r="M48" s="924"/>
      <c r="N48" s="924"/>
      <c r="O48" s="924"/>
      <c r="P48" s="764">
        <f>SUM(D48:O48)</f>
        <v>0</v>
      </c>
      <c r="Q48" s="745" t="str">
        <f t="shared" si="4"/>
        <v/>
      </c>
      <c r="R48" s="718"/>
      <c r="S48" s="718"/>
      <c r="T48" s="718"/>
      <c r="U48" s="718"/>
      <c r="V48" s="718"/>
      <c r="W48" s="718"/>
      <c r="X48" s="718"/>
      <c r="Y48" s="718"/>
      <c r="Z48" s="718"/>
      <c r="AA48" s="718"/>
      <c r="AB48" s="718"/>
      <c r="AC48" s="718"/>
    </row>
    <row r="49" spans="1:29" s="1" customFormat="1" ht="15.75" customHeight="1">
      <c r="A49" s="829" t="s">
        <v>456</v>
      </c>
      <c r="B49" s="990" t="s">
        <v>82</v>
      </c>
      <c r="C49" s="924">
        <v>0</v>
      </c>
      <c r="D49" s="924">
        <f>C49</f>
        <v>0</v>
      </c>
      <c r="E49" s="924"/>
      <c r="F49" s="924"/>
      <c r="G49" s="924"/>
      <c r="H49" s="924"/>
      <c r="I49" s="924"/>
      <c r="J49" s="924"/>
      <c r="K49" s="924"/>
      <c r="L49" s="924"/>
      <c r="M49" s="924"/>
      <c r="N49" s="924"/>
      <c r="O49" s="924"/>
      <c r="P49" s="764">
        <f t="shared" si="5"/>
        <v>0</v>
      </c>
      <c r="Q49" s="745" t="str">
        <f t="shared" si="4"/>
        <v/>
      </c>
      <c r="R49" s="718"/>
      <c r="S49" s="718"/>
      <c r="T49" s="718"/>
      <c r="U49" s="718"/>
      <c r="V49" s="718"/>
      <c r="W49" s="718"/>
      <c r="X49" s="718"/>
      <c r="Y49" s="718"/>
      <c r="Z49" s="718"/>
      <c r="AA49" s="718"/>
      <c r="AB49" s="718"/>
      <c r="AC49" s="718"/>
    </row>
    <row r="50" spans="1:29" s="1" customFormat="1" ht="15.75" customHeight="1">
      <c r="A50" s="746" t="s">
        <v>66</v>
      </c>
      <c r="B50" s="819" t="s">
        <v>81</v>
      </c>
      <c r="C50" s="924">
        <f>IF(OR(8=Startseite!$A49,9=Startseite!$A49,10=Startseite!$A49),0,Unternehmerlohn!J45)</f>
        <v>0</v>
      </c>
      <c r="D50" s="924">
        <f>$C50/12</f>
        <v>0</v>
      </c>
      <c r="E50" s="924">
        <f t="shared" ref="E50:O50" si="7">$C50/12</f>
        <v>0</v>
      </c>
      <c r="F50" s="924">
        <f t="shared" si="7"/>
        <v>0</v>
      </c>
      <c r="G50" s="924">
        <f t="shared" si="7"/>
        <v>0</v>
      </c>
      <c r="H50" s="924">
        <f t="shared" si="7"/>
        <v>0</v>
      </c>
      <c r="I50" s="924">
        <f t="shared" si="7"/>
        <v>0</v>
      </c>
      <c r="J50" s="924">
        <f t="shared" si="7"/>
        <v>0</v>
      </c>
      <c r="K50" s="924">
        <f t="shared" si="7"/>
        <v>0</v>
      </c>
      <c r="L50" s="924">
        <f t="shared" si="7"/>
        <v>0</v>
      </c>
      <c r="M50" s="924">
        <f t="shared" si="7"/>
        <v>0</v>
      </c>
      <c r="N50" s="924">
        <f t="shared" si="7"/>
        <v>0</v>
      </c>
      <c r="O50" s="924">
        <f t="shared" si="7"/>
        <v>0</v>
      </c>
      <c r="P50" s="764">
        <f t="shared" si="5"/>
        <v>0</v>
      </c>
      <c r="Q50" s="745" t="str">
        <f>IF(AND(ABS(P50-C50)&gt;50,P50&lt;&gt;0),"Überprüfe und ggf. ermittle Monatswerte für geplanten Unternehmerlohn","")</f>
        <v/>
      </c>
      <c r="R50" s="718"/>
      <c r="S50" s="718"/>
      <c r="T50" s="718"/>
      <c r="U50" s="718"/>
      <c r="V50" s="718"/>
      <c r="W50" s="718"/>
      <c r="X50" s="718"/>
      <c r="Y50" s="718"/>
      <c r="Z50" s="718"/>
      <c r="AA50" s="718"/>
      <c r="AB50" s="718"/>
      <c r="AC50" s="718"/>
    </row>
    <row r="51" spans="1:29" s="1" customFormat="1" ht="15.75" customHeight="1">
      <c r="A51" s="746" t="s">
        <v>438</v>
      </c>
      <c r="B51" s="819" t="s">
        <v>81</v>
      </c>
      <c r="C51" s="748">
        <f>Rentabilität!I43</f>
        <v>0</v>
      </c>
      <c r="D51" s="924">
        <f>Hilfstabelle!B118+'Zins und Tilgung'!$AS18/12</f>
        <v>0</v>
      </c>
      <c r="E51" s="924">
        <f>Hilfstabelle!C118+'Zins und Tilgung'!$AS18/12</f>
        <v>0</v>
      </c>
      <c r="F51" s="924">
        <f>Hilfstabelle!D118+'Zins und Tilgung'!$AS18/12</f>
        <v>0</v>
      </c>
      <c r="G51" s="924">
        <f>Hilfstabelle!E118+'Zins und Tilgung'!$AS18/12</f>
        <v>0</v>
      </c>
      <c r="H51" s="924">
        <f>Hilfstabelle!F118+'Zins und Tilgung'!$AS18/12</f>
        <v>0</v>
      </c>
      <c r="I51" s="924">
        <f>Hilfstabelle!G118+'Zins und Tilgung'!$AS18/12</f>
        <v>0</v>
      </c>
      <c r="J51" s="924">
        <f>Hilfstabelle!H118+'Zins und Tilgung'!$AS18/12</f>
        <v>0</v>
      </c>
      <c r="K51" s="924">
        <f>Hilfstabelle!I118+'Zins und Tilgung'!$AS18/12</f>
        <v>0</v>
      </c>
      <c r="L51" s="924">
        <f>Hilfstabelle!J118+'Zins und Tilgung'!$AS18/12</f>
        <v>0</v>
      </c>
      <c r="M51" s="924">
        <f>Hilfstabelle!K118+'Zins und Tilgung'!$AS18/12</f>
        <v>0</v>
      </c>
      <c r="N51" s="924">
        <f>Hilfstabelle!L118+'Zins und Tilgung'!$AS18/12</f>
        <v>0</v>
      </c>
      <c r="O51" s="924">
        <f>Hilfstabelle!M118+'Zins und Tilgung'!$AS18/12</f>
        <v>0</v>
      </c>
      <c r="P51" s="764">
        <f t="shared" si="5"/>
        <v>0</v>
      </c>
      <c r="Q51" s="745" t="str">
        <f>IF(AND(ABS(P51-C51)&gt;100,P51&lt;&gt;0),"Überprüfe Eintragung","")</f>
        <v/>
      </c>
      <c r="R51" s="718"/>
      <c r="S51" s="718"/>
      <c r="T51" s="718"/>
      <c r="U51" s="718"/>
      <c r="V51" s="718"/>
      <c r="W51" s="718"/>
      <c r="X51" s="718"/>
      <c r="Y51" s="718"/>
      <c r="Z51" s="718"/>
      <c r="AA51" s="718"/>
      <c r="AB51" s="718"/>
      <c r="AC51" s="718"/>
    </row>
    <row r="52" spans="1:29" s="1" customFormat="1" ht="15.75" customHeight="1" thickBot="1">
      <c r="A52" s="777" t="s">
        <v>80</v>
      </c>
      <c r="B52" s="830"/>
      <c r="C52" s="779">
        <f>(C24+C25+IF($B27="ja",C27,0)+C28+C30+C31+C32+C33+C34+C35+C36+C37+C38+C39+C40+C43+C44+C45+C46+IF(B48="ja",C48,0)+IF(B49="ja",C49,0))*$B$11</f>
        <v>0</v>
      </c>
      <c r="D52" s="779">
        <f>(SUM(D24:D51)-D26-IF($B27="nein",D27,0)-D29-D41-D42-D47-IF($B48="nein",D48,0)-IF($B49="nein",D49,0)-D50-D51)*$B$11</f>
        <v>0</v>
      </c>
      <c r="E52" s="779">
        <f t="shared" ref="E52:O52" si="8">(SUM(E24:E51)-E26-IF($B27="nein",E27,0)-E29-E41-E42-E47-IF($B48="nein",E48,0)-IF($B49="nein",E49,0)-E50-E51)*$B$11</f>
        <v>0</v>
      </c>
      <c r="F52" s="779">
        <f t="shared" si="8"/>
        <v>0</v>
      </c>
      <c r="G52" s="779">
        <f t="shared" si="8"/>
        <v>0</v>
      </c>
      <c r="H52" s="779">
        <f t="shared" si="8"/>
        <v>0</v>
      </c>
      <c r="I52" s="779">
        <f t="shared" si="8"/>
        <v>0</v>
      </c>
      <c r="J52" s="779">
        <f t="shared" si="8"/>
        <v>0</v>
      </c>
      <c r="K52" s="779">
        <f t="shared" si="8"/>
        <v>0</v>
      </c>
      <c r="L52" s="779">
        <f t="shared" si="8"/>
        <v>0</v>
      </c>
      <c r="M52" s="779">
        <f t="shared" si="8"/>
        <v>0</v>
      </c>
      <c r="N52" s="779">
        <f t="shared" si="8"/>
        <v>0</v>
      </c>
      <c r="O52" s="779">
        <f t="shared" si="8"/>
        <v>0</v>
      </c>
      <c r="P52" s="780">
        <f t="shared" si="5"/>
        <v>0</v>
      </c>
      <c r="Q52" s="775"/>
      <c r="R52" s="718"/>
      <c r="S52" s="718"/>
      <c r="T52" s="718"/>
      <c r="U52" s="718"/>
      <c r="V52" s="718"/>
      <c r="W52" s="718"/>
      <c r="X52" s="718"/>
      <c r="Y52" s="718"/>
      <c r="Z52" s="718"/>
      <c r="AA52" s="718"/>
      <c r="AB52" s="718"/>
      <c r="AC52" s="718"/>
    </row>
    <row r="53" spans="1:29" s="1" customFormat="1" ht="17.25" thickTop="1" thickBot="1">
      <c r="A53" s="781" t="s">
        <v>192</v>
      </c>
      <c r="B53" s="831"/>
      <c r="C53" s="783">
        <f t="shared" ref="C53:O53" si="9">SUM(C24:C52)</f>
        <v>0</v>
      </c>
      <c r="D53" s="783">
        <f t="shared" si="9"/>
        <v>0</v>
      </c>
      <c r="E53" s="783">
        <f t="shared" si="9"/>
        <v>0</v>
      </c>
      <c r="F53" s="783">
        <f t="shared" si="9"/>
        <v>0</v>
      </c>
      <c r="G53" s="783">
        <f t="shared" si="9"/>
        <v>0</v>
      </c>
      <c r="H53" s="783">
        <f t="shared" si="9"/>
        <v>0</v>
      </c>
      <c r="I53" s="783">
        <f t="shared" si="9"/>
        <v>0</v>
      </c>
      <c r="J53" s="783">
        <f t="shared" si="9"/>
        <v>0</v>
      </c>
      <c r="K53" s="783">
        <f t="shared" si="9"/>
        <v>0</v>
      </c>
      <c r="L53" s="783">
        <f t="shared" si="9"/>
        <v>0</v>
      </c>
      <c r="M53" s="783">
        <f t="shared" si="9"/>
        <v>0</v>
      </c>
      <c r="N53" s="783">
        <f t="shared" si="9"/>
        <v>0</v>
      </c>
      <c r="O53" s="783">
        <f t="shared" si="9"/>
        <v>0</v>
      </c>
      <c r="P53" s="770">
        <f t="shared" si="5"/>
        <v>0</v>
      </c>
      <c r="Q53" s="775"/>
      <c r="R53" s="718"/>
      <c r="S53" s="718"/>
      <c r="T53" s="718"/>
      <c r="U53" s="718"/>
      <c r="V53" s="718"/>
      <c r="W53" s="718"/>
      <c r="X53" s="718"/>
      <c r="Y53" s="718"/>
      <c r="Z53" s="718"/>
      <c r="AA53" s="718"/>
      <c r="AB53" s="718"/>
      <c r="AC53" s="718"/>
    </row>
    <row r="54" spans="1:29" s="1" customFormat="1" ht="20.25" customHeight="1" thickTop="1">
      <c r="A54" s="855" t="s">
        <v>67</v>
      </c>
      <c r="B54" s="856"/>
      <c r="C54" s="857"/>
      <c r="D54" s="762">
        <f>-'Liquiditätsplan-2.Jahr'!O15+'Liquiditätsplan-2.Jahr'!O52</f>
        <v>0</v>
      </c>
      <c r="E54" s="787">
        <f t="shared" ref="E54:O54" si="10">-D15+D52</f>
        <v>0</v>
      </c>
      <c r="F54" s="787">
        <f t="shared" si="10"/>
        <v>0</v>
      </c>
      <c r="G54" s="787">
        <f t="shared" si="10"/>
        <v>0</v>
      </c>
      <c r="H54" s="787">
        <f t="shared" si="10"/>
        <v>0</v>
      </c>
      <c r="I54" s="787">
        <f t="shared" si="10"/>
        <v>0</v>
      </c>
      <c r="J54" s="787">
        <f t="shared" si="10"/>
        <v>0</v>
      </c>
      <c r="K54" s="787">
        <f t="shared" si="10"/>
        <v>0</v>
      </c>
      <c r="L54" s="787">
        <f t="shared" si="10"/>
        <v>0</v>
      </c>
      <c r="M54" s="787">
        <f t="shared" si="10"/>
        <v>0</v>
      </c>
      <c r="N54" s="787">
        <f t="shared" si="10"/>
        <v>0</v>
      </c>
      <c r="O54" s="787">
        <f t="shared" si="10"/>
        <v>0</v>
      </c>
      <c r="P54" s="763">
        <f t="shared" si="5"/>
        <v>0</v>
      </c>
      <c r="Q54" s="775"/>
      <c r="R54" s="718"/>
      <c r="S54" s="718"/>
      <c r="T54" s="718"/>
      <c r="U54" s="718"/>
      <c r="V54" s="718"/>
      <c r="W54" s="718"/>
      <c r="X54" s="718"/>
      <c r="Y54" s="718"/>
      <c r="Z54" s="718"/>
      <c r="AA54" s="718"/>
      <c r="AB54" s="718"/>
      <c r="AC54" s="718"/>
    </row>
    <row r="55" spans="1:29" s="1" customFormat="1" ht="20.25" customHeight="1">
      <c r="A55" s="854"/>
      <c r="B55" s="858"/>
      <c r="C55" s="859"/>
      <c r="D55" s="860"/>
      <c r="E55" s="860"/>
      <c r="F55" s="860"/>
      <c r="G55" s="860"/>
      <c r="H55" s="860"/>
      <c r="I55" s="860"/>
      <c r="J55" s="860"/>
      <c r="K55" s="860"/>
      <c r="L55" s="860"/>
      <c r="M55" s="860"/>
      <c r="N55" s="860"/>
      <c r="O55" s="860"/>
      <c r="P55" s="804"/>
      <c r="Q55" s="775"/>
      <c r="R55" s="718"/>
      <c r="S55" s="718"/>
      <c r="T55" s="718"/>
      <c r="U55" s="718"/>
      <c r="V55" s="718"/>
      <c r="W55" s="718"/>
      <c r="X55" s="718"/>
      <c r="Y55" s="718"/>
      <c r="Z55" s="718"/>
      <c r="AA55" s="718"/>
      <c r="AB55" s="718"/>
      <c r="AC55" s="718"/>
    </row>
    <row r="56" spans="1:29" s="1" customFormat="1" ht="15.75">
      <c r="A56" s="742" t="s">
        <v>86</v>
      </c>
      <c r="B56" s="817"/>
      <c r="C56" s="743">
        <f>'Liquiditätsplan-2.Jahr'!O57</f>
        <v>0</v>
      </c>
      <c r="D56" s="792">
        <f t="shared" ref="D56:O56" si="11">D21-D53+D54</f>
        <v>0</v>
      </c>
      <c r="E56" s="792">
        <f t="shared" si="11"/>
        <v>0</v>
      </c>
      <c r="F56" s="792">
        <f t="shared" si="11"/>
        <v>0</v>
      </c>
      <c r="G56" s="792">
        <f t="shared" si="11"/>
        <v>0</v>
      </c>
      <c r="H56" s="792">
        <f t="shared" si="11"/>
        <v>0</v>
      </c>
      <c r="I56" s="792">
        <f t="shared" si="11"/>
        <v>0</v>
      </c>
      <c r="J56" s="792">
        <f t="shared" si="11"/>
        <v>0</v>
      </c>
      <c r="K56" s="792">
        <f t="shared" si="11"/>
        <v>0</v>
      </c>
      <c r="L56" s="792">
        <f t="shared" si="11"/>
        <v>0</v>
      </c>
      <c r="M56" s="792">
        <f t="shared" si="11"/>
        <v>0</v>
      </c>
      <c r="N56" s="792">
        <f t="shared" si="11"/>
        <v>0</v>
      </c>
      <c r="O56" s="792">
        <f t="shared" si="11"/>
        <v>0</v>
      </c>
      <c r="P56" s="793">
        <f>SUM(C56:O56)</f>
        <v>0</v>
      </c>
      <c r="Q56" s="775"/>
      <c r="R56" s="718"/>
      <c r="S56" s="718"/>
      <c r="T56" s="718"/>
      <c r="U56" s="718"/>
      <c r="V56" s="718"/>
      <c r="W56" s="718"/>
      <c r="X56" s="718"/>
      <c r="Y56" s="718"/>
      <c r="Z56" s="718"/>
      <c r="AA56" s="718"/>
      <c r="AB56" s="718"/>
      <c r="AC56" s="718"/>
    </row>
    <row r="57" spans="1:29" s="1" customFormat="1" ht="16.5" thickBot="1">
      <c r="A57" s="861" t="s">
        <v>68</v>
      </c>
      <c r="B57" s="862"/>
      <c r="C57" s="863"/>
      <c r="D57" s="864">
        <f>D56+C56</f>
        <v>0</v>
      </c>
      <c r="E57" s="864">
        <f t="shared" ref="E57:O57" si="12">D57+E56</f>
        <v>0</v>
      </c>
      <c r="F57" s="864">
        <f t="shared" si="12"/>
        <v>0</v>
      </c>
      <c r="G57" s="864">
        <f t="shared" si="12"/>
        <v>0</v>
      </c>
      <c r="H57" s="864">
        <f t="shared" si="12"/>
        <v>0</v>
      </c>
      <c r="I57" s="864">
        <f t="shared" si="12"/>
        <v>0</v>
      </c>
      <c r="J57" s="864">
        <f t="shared" si="12"/>
        <v>0</v>
      </c>
      <c r="K57" s="864">
        <f t="shared" si="12"/>
        <v>0</v>
      </c>
      <c r="L57" s="864">
        <f t="shared" si="12"/>
        <v>0</v>
      </c>
      <c r="M57" s="864">
        <f t="shared" si="12"/>
        <v>0</v>
      </c>
      <c r="N57" s="864">
        <f t="shared" si="12"/>
        <v>0</v>
      </c>
      <c r="O57" s="865">
        <f t="shared" si="12"/>
        <v>0</v>
      </c>
      <c r="P57" s="799"/>
      <c r="Q57" s="775"/>
      <c r="R57" s="718"/>
      <c r="S57" s="718"/>
      <c r="T57" s="718"/>
      <c r="U57" s="718"/>
      <c r="V57" s="718"/>
      <c r="W57" s="718"/>
      <c r="X57" s="718"/>
      <c r="Y57" s="718"/>
      <c r="Z57" s="718"/>
      <c r="AA57" s="718"/>
      <c r="AB57" s="718"/>
      <c r="AC57" s="718"/>
    </row>
    <row r="58" spans="1:29" s="1" customFormat="1" ht="15.75">
      <c r="A58" s="854"/>
      <c r="B58" s="858"/>
      <c r="C58" s="859"/>
      <c r="D58" s="860"/>
      <c r="E58" s="860"/>
      <c r="F58" s="860"/>
      <c r="G58" s="860"/>
      <c r="H58" s="860"/>
      <c r="I58" s="860"/>
      <c r="J58" s="860"/>
      <c r="K58" s="860"/>
      <c r="L58" s="860"/>
      <c r="M58" s="860"/>
      <c r="N58" s="860"/>
      <c r="O58" s="860"/>
      <c r="P58" s="804"/>
      <c r="Q58" s="775"/>
      <c r="R58" s="718"/>
      <c r="S58" s="718"/>
      <c r="T58" s="718"/>
      <c r="U58" s="718"/>
      <c r="V58" s="718"/>
      <c r="W58" s="718"/>
      <c r="X58" s="718"/>
      <c r="Y58" s="718"/>
      <c r="Z58" s="718"/>
      <c r="AA58" s="718"/>
      <c r="AB58" s="718"/>
      <c r="AC58" s="718"/>
    </row>
    <row r="59" spans="1:29" ht="15.75">
      <c r="A59" s="742" t="s">
        <v>126</v>
      </c>
      <c r="B59" s="866"/>
      <c r="C59" s="746">
        <f>'Liquiditätsplan-2.Jahr'!O59</f>
        <v>0</v>
      </c>
      <c r="D59" s="746">
        <f t="shared" ref="D59:O59" si="13">$C59</f>
        <v>0</v>
      </c>
      <c r="E59" s="746">
        <f t="shared" si="13"/>
        <v>0</v>
      </c>
      <c r="F59" s="746">
        <f t="shared" si="13"/>
        <v>0</v>
      </c>
      <c r="G59" s="746">
        <f t="shared" si="13"/>
        <v>0</v>
      </c>
      <c r="H59" s="746">
        <f t="shared" si="13"/>
        <v>0</v>
      </c>
      <c r="I59" s="746">
        <f t="shared" si="13"/>
        <v>0</v>
      </c>
      <c r="J59" s="746">
        <f t="shared" si="13"/>
        <v>0</v>
      </c>
      <c r="K59" s="746">
        <f t="shared" si="13"/>
        <v>0</v>
      </c>
      <c r="L59" s="746">
        <f t="shared" si="13"/>
        <v>0</v>
      </c>
      <c r="M59" s="746">
        <f t="shared" si="13"/>
        <v>0</v>
      </c>
      <c r="N59" s="746">
        <f t="shared" si="13"/>
        <v>0</v>
      </c>
      <c r="O59" s="746">
        <f t="shared" si="13"/>
        <v>0</v>
      </c>
      <c r="P59" s="807"/>
      <c r="Q59" s="807"/>
      <c r="R59" s="807"/>
      <c r="S59" s="807"/>
      <c r="T59" s="807"/>
      <c r="U59" s="807"/>
      <c r="V59" s="807"/>
      <c r="W59" s="807"/>
      <c r="X59" s="807"/>
      <c r="Y59" s="807"/>
      <c r="Z59" s="807"/>
      <c r="AA59" s="807"/>
      <c r="AB59" s="807"/>
      <c r="AC59" s="807"/>
    </row>
    <row r="60" spans="1:29" ht="18.75" customHeight="1">
      <c r="A60" s="807"/>
      <c r="B60" s="847"/>
      <c r="C60" s="807"/>
      <c r="D60" s="745" t="str">
        <f>IF(OR(-D57&gt;D59,-E57&gt;E59,-F57&gt;F59),"Kreditrahmen überzogen!","")</f>
        <v/>
      </c>
      <c r="E60" s="807"/>
      <c r="F60" s="807"/>
      <c r="G60" s="745" t="str">
        <f>IF(OR(-G57&gt;G59,-H57&gt;H59,-I57&gt;I59),"Kreditrahmen überzogen!","")</f>
        <v/>
      </c>
      <c r="H60" s="807"/>
      <c r="I60" s="807"/>
      <c r="J60" s="745" t="str">
        <f>IF(OR(-J57&gt;J59,-K57&gt;K59,-L57&gt;L59),"Kreditrahmen überzogen!","")</f>
        <v/>
      </c>
      <c r="K60" s="807"/>
      <c r="L60" s="807"/>
      <c r="M60" s="745" t="str">
        <f>IF(OR(-M57&gt;M59,-N57&gt;N59,-O57&gt;O59),"Kreditrahmen überzogen!","")</f>
        <v/>
      </c>
      <c r="N60" s="807"/>
      <c r="O60" s="807"/>
      <c r="P60" s="807"/>
      <c r="Q60" s="807"/>
      <c r="R60" s="807"/>
      <c r="S60" s="807"/>
      <c r="T60" s="807"/>
      <c r="U60" s="807"/>
      <c r="V60" s="807"/>
      <c r="W60" s="807"/>
      <c r="X60" s="807"/>
      <c r="Y60" s="807"/>
      <c r="Z60" s="807"/>
      <c r="AA60" s="807"/>
      <c r="AB60" s="807"/>
      <c r="AC60" s="807"/>
    </row>
    <row r="61" spans="1:29">
      <c r="A61" s="807"/>
      <c r="B61" s="847"/>
      <c r="C61" s="807"/>
      <c r="D61" s="807"/>
      <c r="E61" s="807"/>
      <c r="F61" s="807"/>
      <c r="G61" s="807"/>
      <c r="H61" s="807"/>
      <c r="I61" s="807"/>
      <c r="J61" s="807"/>
      <c r="K61" s="807"/>
      <c r="L61" s="807"/>
      <c r="M61" s="807"/>
      <c r="N61" s="807"/>
      <c r="O61" s="807"/>
      <c r="P61" s="807"/>
      <c r="Q61" s="807"/>
      <c r="R61" s="807"/>
      <c r="S61" s="807"/>
      <c r="T61" s="807"/>
      <c r="U61" s="807"/>
      <c r="V61" s="807"/>
      <c r="W61" s="807"/>
      <c r="X61" s="807"/>
      <c r="Y61" s="807"/>
      <c r="Z61" s="807"/>
      <c r="AA61" s="807"/>
      <c r="AB61" s="807"/>
      <c r="AC61" s="807"/>
    </row>
    <row r="62" spans="1:29">
      <c r="A62" s="807"/>
      <c r="B62" s="847"/>
      <c r="C62" s="807"/>
      <c r="D62" s="807"/>
      <c r="E62" s="807"/>
      <c r="F62" s="807"/>
      <c r="G62" s="807"/>
      <c r="H62" s="807"/>
      <c r="I62" s="807"/>
      <c r="J62" s="807"/>
      <c r="K62" s="807"/>
      <c r="L62" s="807"/>
      <c r="M62" s="807"/>
      <c r="N62" s="807"/>
      <c r="O62" s="807"/>
      <c r="P62" s="807"/>
      <c r="Q62" s="807"/>
      <c r="R62" s="807"/>
      <c r="S62" s="807"/>
      <c r="T62" s="807"/>
      <c r="U62" s="807"/>
      <c r="V62" s="807"/>
      <c r="W62" s="807"/>
      <c r="X62" s="807"/>
      <c r="Y62" s="807"/>
      <c r="Z62" s="807"/>
      <c r="AA62" s="807"/>
      <c r="AB62" s="807"/>
      <c r="AC62" s="807"/>
    </row>
    <row r="63" spans="1:29">
      <c r="A63" s="807"/>
      <c r="B63" s="847"/>
      <c r="C63" s="807"/>
      <c r="D63" s="807"/>
      <c r="E63" s="807"/>
      <c r="F63" s="807"/>
      <c r="G63" s="807"/>
      <c r="H63" s="807"/>
      <c r="I63" s="807"/>
      <c r="J63" s="807"/>
      <c r="K63" s="807"/>
      <c r="L63" s="807"/>
      <c r="M63" s="807"/>
      <c r="N63" s="807"/>
      <c r="O63" s="807"/>
      <c r="P63" s="807"/>
      <c r="Q63" s="807"/>
      <c r="R63" s="807"/>
      <c r="S63" s="807"/>
      <c r="T63" s="807"/>
      <c r="U63" s="807"/>
      <c r="V63" s="807"/>
      <c r="W63" s="807"/>
      <c r="X63" s="807"/>
      <c r="Y63" s="807"/>
      <c r="Z63" s="807"/>
      <c r="AA63" s="807"/>
      <c r="AB63" s="807"/>
      <c r="AC63" s="807"/>
    </row>
    <row r="64" spans="1:29">
      <c r="A64" s="807"/>
      <c r="B64" s="847"/>
      <c r="C64" s="807"/>
      <c r="D64" s="807"/>
      <c r="E64" s="807"/>
      <c r="F64" s="807"/>
      <c r="G64" s="807"/>
      <c r="H64" s="807"/>
      <c r="I64" s="807"/>
      <c r="J64" s="807"/>
      <c r="K64" s="807"/>
      <c r="L64" s="807"/>
      <c r="M64" s="807"/>
      <c r="N64" s="807"/>
      <c r="O64" s="807"/>
      <c r="P64" s="807"/>
      <c r="Q64" s="807"/>
      <c r="R64" s="807"/>
      <c r="S64" s="807"/>
      <c r="T64" s="807"/>
      <c r="U64" s="807"/>
      <c r="V64" s="807"/>
      <c r="W64" s="807"/>
      <c r="X64" s="807"/>
      <c r="Y64" s="807"/>
      <c r="Z64" s="807"/>
      <c r="AA64" s="807"/>
      <c r="AB64" s="807"/>
      <c r="AC64" s="807"/>
    </row>
    <row r="65" spans="1:29">
      <c r="A65" s="807"/>
      <c r="B65" s="847"/>
      <c r="C65" s="807"/>
      <c r="D65" s="807"/>
      <c r="E65" s="807"/>
      <c r="F65" s="807"/>
      <c r="G65" s="807"/>
      <c r="H65" s="807"/>
      <c r="I65" s="807"/>
      <c r="J65" s="807"/>
      <c r="K65" s="807"/>
      <c r="L65" s="807"/>
      <c r="M65" s="807"/>
      <c r="N65" s="807"/>
      <c r="O65" s="807"/>
      <c r="P65" s="807"/>
      <c r="Q65" s="807"/>
      <c r="R65" s="807"/>
      <c r="S65" s="807"/>
      <c r="T65" s="807"/>
      <c r="U65" s="807"/>
      <c r="V65" s="807"/>
      <c r="W65" s="807"/>
      <c r="X65" s="807"/>
      <c r="Y65" s="807"/>
      <c r="Z65" s="807"/>
      <c r="AA65" s="807"/>
      <c r="AB65" s="807"/>
      <c r="AC65" s="807"/>
    </row>
    <row r="66" spans="1:29">
      <c r="A66" s="807"/>
      <c r="B66" s="847"/>
      <c r="C66" s="807"/>
      <c r="D66" s="807"/>
      <c r="E66" s="807"/>
      <c r="F66" s="807"/>
      <c r="G66" s="807"/>
      <c r="H66" s="807"/>
      <c r="I66" s="807"/>
      <c r="J66" s="807"/>
      <c r="K66" s="807"/>
      <c r="L66" s="807"/>
      <c r="M66" s="807"/>
      <c r="N66" s="807"/>
      <c r="O66" s="807"/>
      <c r="P66" s="807"/>
      <c r="Q66" s="807"/>
      <c r="R66" s="807"/>
      <c r="S66" s="807"/>
      <c r="T66" s="807"/>
      <c r="U66" s="807"/>
      <c r="V66" s="807"/>
      <c r="W66" s="807"/>
      <c r="X66" s="807"/>
      <c r="Y66" s="807"/>
      <c r="Z66" s="807"/>
      <c r="AA66" s="807"/>
      <c r="AB66" s="807"/>
      <c r="AC66" s="807"/>
    </row>
    <row r="67" spans="1:29">
      <c r="A67" s="807"/>
      <c r="B67" s="847"/>
      <c r="C67" s="807"/>
      <c r="D67" s="807"/>
      <c r="E67" s="807"/>
      <c r="F67" s="807"/>
      <c r="G67" s="807"/>
      <c r="H67" s="807"/>
      <c r="I67" s="807"/>
      <c r="J67" s="807"/>
      <c r="K67" s="807"/>
      <c r="L67" s="807"/>
      <c r="M67" s="807"/>
      <c r="N67" s="807"/>
      <c r="O67" s="807"/>
      <c r="P67" s="807"/>
      <c r="Q67" s="807"/>
      <c r="R67" s="807"/>
      <c r="S67" s="807"/>
      <c r="T67" s="807"/>
      <c r="U67" s="807"/>
      <c r="V67" s="807"/>
      <c r="W67" s="807"/>
      <c r="X67" s="807"/>
      <c r="Y67" s="807"/>
      <c r="Z67" s="807"/>
      <c r="AA67" s="807"/>
      <c r="AB67" s="807"/>
      <c r="AC67" s="807"/>
    </row>
    <row r="68" spans="1:29">
      <c r="A68" s="807"/>
      <c r="B68" s="847"/>
      <c r="C68" s="807"/>
      <c r="D68" s="807"/>
      <c r="E68" s="807"/>
      <c r="F68" s="807"/>
      <c r="G68" s="807"/>
      <c r="H68" s="807"/>
      <c r="I68" s="807"/>
      <c r="J68" s="807"/>
      <c r="K68" s="807"/>
      <c r="L68" s="807"/>
      <c r="M68" s="807"/>
      <c r="N68" s="807"/>
      <c r="O68" s="807"/>
      <c r="P68" s="807"/>
      <c r="Q68" s="807"/>
      <c r="R68" s="807"/>
      <c r="S68" s="807"/>
      <c r="T68" s="807"/>
      <c r="U68" s="807"/>
      <c r="V68" s="807"/>
      <c r="W68" s="807"/>
      <c r="X68" s="807"/>
      <c r="Y68" s="807"/>
      <c r="Z68" s="807"/>
      <c r="AA68" s="807"/>
      <c r="AB68" s="807"/>
      <c r="AC68" s="807"/>
    </row>
    <row r="69" spans="1:29">
      <c r="A69" s="807"/>
      <c r="B69" s="847"/>
      <c r="C69" s="807"/>
      <c r="D69" s="807"/>
      <c r="E69" s="807"/>
      <c r="F69" s="807"/>
      <c r="G69" s="807"/>
      <c r="H69" s="807"/>
      <c r="I69" s="807"/>
      <c r="J69" s="807"/>
      <c r="K69" s="807"/>
      <c r="L69" s="807"/>
      <c r="M69" s="807"/>
      <c r="N69" s="807"/>
      <c r="O69" s="807"/>
      <c r="P69" s="807"/>
      <c r="Q69" s="807"/>
      <c r="R69" s="807"/>
      <c r="S69" s="807"/>
      <c r="T69" s="807"/>
      <c r="U69" s="807"/>
      <c r="V69" s="807"/>
      <c r="W69" s="807"/>
      <c r="X69" s="807"/>
      <c r="Y69" s="807"/>
      <c r="Z69" s="807"/>
      <c r="AA69" s="807"/>
      <c r="AB69" s="807"/>
      <c r="AC69" s="807"/>
    </row>
    <row r="70" spans="1:29">
      <c r="A70" s="807"/>
      <c r="B70" s="847"/>
      <c r="C70" s="807"/>
      <c r="D70" s="807"/>
      <c r="E70" s="807"/>
      <c r="F70" s="807"/>
      <c r="G70" s="807"/>
      <c r="H70" s="807"/>
      <c r="I70" s="807"/>
      <c r="J70" s="807"/>
      <c r="K70" s="807"/>
      <c r="L70" s="807"/>
      <c r="M70" s="807"/>
      <c r="N70" s="807"/>
      <c r="O70" s="807"/>
      <c r="P70" s="807"/>
      <c r="Q70" s="807"/>
      <c r="R70" s="807"/>
      <c r="S70" s="807"/>
      <c r="T70" s="807"/>
      <c r="U70" s="807"/>
      <c r="V70" s="807"/>
      <c r="W70" s="807"/>
      <c r="X70" s="807"/>
      <c r="Y70" s="807"/>
      <c r="Z70" s="807"/>
      <c r="AA70" s="807"/>
      <c r="AB70" s="807"/>
      <c r="AC70" s="807"/>
    </row>
    <row r="71" spans="1:29">
      <c r="A71" s="807"/>
      <c r="B71" s="847"/>
      <c r="C71" s="807"/>
      <c r="D71" s="807"/>
      <c r="E71" s="807"/>
      <c r="F71" s="807"/>
      <c r="G71" s="807"/>
      <c r="H71" s="807"/>
      <c r="I71" s="807"/>
      <c r="J71" s="807"/>
      <c r="K71" s="807"/>
      <c r="L71" s="807"/>
      <c r="M71" s="807"/>
      <c r="N71" s="807"/>
      <c r="O71" s="807"/>
      <c r="P71" s="807"/>
      <c r="Q71" s="807"/>
      <c r="R71" s="807"/>
      <c r="S71" s="807"/>
      <c r="T71" s="807"/>
      <c r="U71" s="807"/>
      <c r="V71" s="807"/>
      <c r="W71" s="807"/>
      <c r="X71" s="807"/>
      <c r="Y71" s="807"/>
      <c r="Z71" s="807"/>
      <c r="AA71" s="807"/>
      <c r="AB71" s="807"/>
      <c r="AC71" s="807"/>
    </row>
    <row r="72" spans="1:29">
      <c r="A72" s="807"/>
      <c r="B72" s="847"/>
      <c r="C72" s="807"/>
      <c r="D72" s="807"/>
      <c r="E72" s="807"/>
      <c r="F72" s="807"/>
      <c r="G72" s="807"/>
      <c r="H72" s="807"/>
      <c r="I72" s="807"/>
      <c r="J72" s="807"/>
      <c r="K72" s="807"/>
      <c r="L72" s="807"/>
      <c r="M72" s="807"/>
      <c r="N72" s="807"/>
      <c r="O72" s="807"/>
      <c r="P72" s="807"/>
      <c r="Q72" s="807"/>
      <c r="R72" s="807"/>
      <c r="S72" s="807"/>
      <c r="T72" s="807"/>
      <c r="U72" s="807"/>
      <c r="V72" s="807"/>
      <c r="W72" s="807"/>
      <c r="X72" s="807"/>
      <c r="Y72" s="807"/>
      <c r="Z72" s="807"/>
      <c r="AA72" s="807"/>
      <c r="AB72" s="807"/>
      <c r="AC72" s="807"/>
    </row>
    <row r="73" spans="1:29">
      <c r="A73" s="807"/>
      <c r="B73" s="847"/>
      <c r="C73" s="807"/>
      <c r="D73" s="807"/>
      <c r="E73" s="807"/>
      <c r="F73" s="807"/>
      <c r="G73" s="807"/>
      <c r="H73" s="807"/>
      <c r="I73" s="807"/>
      <c r="J73" s="807"/>
      <c r="K73" s="807"/>
      <c r="L73" s="807"/>
      <c r="M73" s="807"/>
      <c r="N73" s="807"/>
      <c r="O73" s="807"/>
      <c r="P73" s="807"/>
      <c r="Q73" s="807"/>
      <c r="R73" s="807"/>
      <c r="S73" s="807"/>
      <c r="T73" s="807"/>
      <c r="U73" s="807"/>
      <c r="V73" s="807"/>
      <c r="W73" s="807"/>
      <c r="X73" s="807"/>
      <c r="Y73" s="807"/>
      <c r="Z73" s="807"/>
      <c r="AA73" s="807"/>
      <c r="AB73" s="807"/>
      <c r="AC73" s="807"/>
    </row>
    <row r="74" spans="1:29">
      <c r="A74" s="807"/>
      <c r="B74" s="847"/>
      <c r="C74" s="807"/>
      <c r="D74" s="807"/>
      <c r="E74" s="807"/>
      <c r="F74" s="807"/>
      <c r="G74" s="807"/>
      <c r="H74" s="807"/>
      <c r="I74" s="807"/>
      <c r="J74" s="807"/>
      <c r="K74" s="807"/>
      <c r="L74" s="807"/>
      <c r="M74" s="807"/>
      <c r="N74" s="807"/>
      <c r="O74" s="807"/>
      <c r="P74" s="807"/>
      <c r="Q74" s="807"/>
      <c r="R74" s="807"/>
      <c r="S74" s="807"/>
      <c r="T74" s="807"/>
      <c r="U74" s="807"/>
      <c r="V74" s="807"/>
      <c r="W74" s="807"/>
      <c r="X74" s="807"/>
      <c r="Y74" s="807"/>
      <c r="Z74" s="807"/>
      <c r="AA74" s="807"/>
      <c r="AB74" s="807"/>
      <c r="AC74" s="807"/>
    </row>
    <row r="75" spans="1:29">
      <c r="A75" s="807"/>
      <c r="B75" s="847"/>
      <c r="C75" s="807"/>
      <c r="D75" s="807"/>
      <c r="E75" s="807"/>
      <c r="F75" s="807"/>
      <c r="G75" s="807"/>
      <c r="H75" s="807"/>
      <c r="I75" s="807"/>
      <c r="J75" s="807"/>
      <c r="K75" s="807"/>
      <c r="L75" s="807"/>
      <c r="M75" s="807"/>
      <c r="N75" s="807"/>
      <c r="O75" s="807"/>
      <c r="P75" s="807"/>
      <c r="Q75" s="807"/>
      <c r="R75" s="807"/>
      <c r="S75" s="807"/>
      <c r="T75" s="807"/>
      <c r="U75" s="807"/>
      <c r="V75" s="807"/>
      <c r="W75" s="807"/>
      <c r="X75" s="807"/>
      <c r="Y75" s="807"/>
      <c r="Z75" s="807"/>
      <c r="AA75" s="807"/>
      <c r="AB75" s="807"/>
      <c r="AC75" s="807"/>
    </row>
    <row r="76" spans="1:29">
      <c r="A76" s="807"/>
      <c r="B76" s="847"/>
      <c r="C76" s="807"/>
      <c r="D76" s="807"/>
      <c r="E76" s="807"/>
      <c r="F76" s="807"/>
      <c r="G76" s="807"/>
      <c r="H76" s="807"/>
      <c r="I76" s="807"/>
      <c r="J76" s="807"/>
      <c r="K76" s="807"/>
      <c r="L76" s="807"/>
      <c r="M76" s="807"/>
      <c r="N76" s="807"/>
      <c r="O76" s="807"/>
      <c r="P76" s="807"/>
      <c r="Q76" s="807"/>
      <c r="R76" s="807"/>
      <c r="S76" s="807"/>
      <c r="T76" s="807"/>
      <c r="U76" s="807"/>
      <c r="V76" s="807"/>
      <c r="W76" s="807"/>
      <c r="X76" s="807"/>
      <c r="Y76" s="807"/>
      <c r="Z76" s="807"/>
      <c r="AA76" s="807"/>
      <c r="AB76" s="807"/>
      <c r="AC76" s="807"/>
    </row>
    <row r="77" spans="1:29">
      <c r="A77" s="807"/>
      <c r="B77" s="847"/>
      <c r="C77" s="807"/>
      <c r="D77" s="807"/>
      <c r="E77" s="807"/>
      <c r="F77" s="807"/>
      <c r="G77" s="807"/>
      <c r="H77" s="807"/>
      <c r="I77" s="807"/>
      <c r="J77" s="807"/>
      <c r="K77" s="807"/>
      <c r="L77" s="807"/>
      <c r="M77" s="807"/>
      <c r="N77" s="807"/>
      <c r="O77" s="807"/>
      <c r="P77" s="807"/>
      <c r="Q77" s="807"/>
      <c r="R77" s="807"/>
      <c r="S77" s="807"/>
      <c r="T77" s="807"/>
      <c r="U77" s="807"/>
      <c r="V77" s="807"/>
      <c r="W77" s="807"/>
      <c r="X77" s="807"/>
      <c r="Y77" s="807"/>
      <c r="Z77" s="807"/>
      <c r="AA77" s="807"/>
      <c r="AB77" s="807"/>
      <c r="AC77" s="807"/>
    </row>
    <row r="78" spans="1:29">
      <c r="A78" s="807"/>
      <c r="B78" s="847"/>
      <c r="C78" s="807"/>
      <c r="D78" s="807"/>
      <c r="E78" s="807"/>
      <c r="F78" s="807"/>
      <c r="G78" s="807"/>
      <c r="H78" s="807"/>
      <c r="I78" s="807"/>
      <c r="J78" s="807"/>
      <c r="K78" s="807"/>
      <c r="L78" s="807"/>
      <c r="M78" s="807"/>
      <c r="N78" s="807"/>
      <c r="O78" s="807"/>
      <c r="P78" s="807"/>
      <c r="Q78" s="807"/>
      <c r="R78" s="807"/>
      <c r="S78" s="807"/>
      <c r="T78" s="807"/>
      <c r="U78" s="807"/>
      <c r="V78" s="807"/>
      <c r="W78" s="807"/>
      <c r="X78" s="807"/>
      <c r="Y78" s="807"/>
      <c r="Z78" s="807"/>
      <c r="AA78" s="807"/>
      <c r="AB78" s="807"/>
      <c r="AC78" s="807"/>
    </row>
    <row r="79" spans="1:29">
      <c r="A79" s="807"/>
      <c r="B79" s="847"/>
      <c r="C79" s="807"/>
      <c r="D79" s="807"/>
      <c r="E79" s="807"/>
      <c r="F79" s="807"/>
      <c r="G79" s="807"/>
      <c r="H79" s="807"/>
      <c r="I79" s="807"/>
      <c r="J79" s="807"/>
      <c r="K79" s="807"/>
      <c r="L79" s="807"/>
      <c r="M79" s="807"/>
      <c r="N79" s="807"/>
      <c r="O79" s="807"/>
      <c r="P79" s="807"/>
      <c r="Q79" s="807"/>
      <c r="R79" s="807"/>
      <c r="S79" s="807"/>
      <c r="T79" s="807"/>
      <c r="U79" s="807"/>
      <c r="V79" s="807"/>
      <c r="W79" s="807"/>
      <c r="X79" s="807"/>
      <c r="Y79" s="807"/>
      <c r="Z79" s="807"/>
      <c r="AA79" s="807"/>
      <c r="AB79" s="807"/>
      <c r="AC79" s="807"/>
    </row>
    <row r="80" spans="1:29">
      <c r="A80" s="807"/>
      <c r="B80" s="847"/>
      <c r="C80" s="807"/>
      <c r="D80" s="807"/>
      <c r="E80" s="807"/>
      <c r="F80" s="807"/>
      <c r="G80" s="807"/>
      <c r="H80" s="807"/>
      <c r="I80" s="807"/>
      <c r="J80" s="807"/>
      <c r="K80" s="807"/>
      <c r="L80" s="807"/>
      <c r="M80" s="807"/>
      <c r="N80" s="807"/>
      <c r="O80" s="807"/>
      <c r="P80" s="807"/>
      <c r="Q80" s="807"/>
      <c r="R80" s="807"/>
      <c r="S80" s="807"/>
      <c r="T80" s="807"/>
      <c r="U80" s="807"/>
      <c r="V80" s="807"/>
      <c r="W80" s="807"/>
      <c r="X80" s="807"/>
      <c r="Y80" s="807"/>
      <c r="Z80" s="807"/>
      <c r="AA80" s="807"/>
      <c r="AB80" s="807"/>
      <c r="AC80" s="807"/>
    </row>
    <row r="81" spans="1:29">
      <c r="A81" s="807"/>
      <c r="B81" s="847"/>
      <c r="C81" s="807"/>
      <c r="D81" s="807"/>
      <c r="E81" s="807"/>
      <c r="F81" s="807"/>
      <c r="G81" s="807"/>
      <c r="H81" s="807"/>
      <c r="I81" s="807"/>
      <c r="J81" s="807"/>
      <c r="K81" s="807"/>
      <c r="L81" s="807"/>
      <c r="M81" s="807"/>
      <c r="N81" s="807"/>
      <c r="O81" s="807"/>
      <c r="P81" s="807"/>
      <c r="Q81" s="807"/>
      <c r="R81" s="807"/>
      <c r="S81" s="807"/>
      <c r="T81" s="807"/>
      <c r="U81" s="807"/>
      <c r="V81" s="807"/>
      <c r="W81" s="807"/>
      <c r="X81" s="807"/>
      <c r="Y81" s="807"/>
      <c r="Z81" s="807"/>
      <c r="AA81" s="807"/>
      <c r="AB81" s="807"/>
      <c r="AC81" s="807"/>
    </row>
    <row r="82" spans="1:29">
      <c r="A82" s="807"/>
      <c r="B82" s="847"/>
      <c r="C82" s="807"/>
      <c r="D82" s="807"/>
      <c r="E82" s="807"/>
      <c r="F82" s="807"/>
      <c r="G82" s="807"/>
      <c r="H82" s="807"/>
      <c r="I82" s="807"/>
      <c r="J82" s="807"/>
      <c r="K82" s="807"/>
      <c r="L82" s="807"/>
      <c r="M82" s="807"/>
      <c r="N82" s="807"/>
      <c r="O82" s="807"/>
      <c r="P82" s="807"/>
      <c r="Q82" s="807"/>
      <c r="R82" s="807"/>
      <c r="S82" s="807"/>
      <c r="T82" s="807"/>
      <c r="U82" s="807"/>
      <c r="V82" s="807"/>
      <c r="W82" s="807"/>
      <c r="X82" s="807"/>
      <c r="Y82" s="807"/>
      <c r="Z82" s="807"/>
      <c r="AA82" s="807"/>
      <c r="AB82" s="807"/>
      <c r="AC82" s="807"/>
    </row>
    <row r="83" spans="1:29">
      <c r="A83" s="807"/>
      <c r="B83" s="847"/>
      <c r="C83" s="807"/>
      <c r="D83" s="807"/>
      <c r="E83" s="807"/>
      <c r="F83" s="807"/>
      <c r="G83" s="807"/>
      <c r="H83" s="807"/>
      <c r="I83" s="807"/>
      <c r="J83" s="807"/>
      <c r="K83" s="807"/>
      <c r="L83" s="807"/>
      <c r="M83" s="807"/>
      <c r="N83" s="807"/>
      <c r="O83" s="807"/>
      <c r="P83" s="807"/>
      <c r="Q83" s="807"/>
      <c r="R83" s="807"/>
      <c r="S83" s="807"/>
      <c r="T83" s="807"/>
      <c r="U83" s="807"/>
      <c r="V83" s="807"/>
      <c r="W83" s="807"/>
      <c r="X83" s="807"/>
      <c r="Y83" s="807"/>
      <c r="Z83" s="807"/>
      <c r="AA83" s="807"/>
      <c r="AB83" s="807"/>
      <c r="AC83" s="807"/>
    </row>
    <row r="84" spans="1:29">
      <c r="A84" s="807"/>
      <c r="B84" s="847"/>
      <c r="C84" s="807"/>
      <c r="D84" s="807"/>
      <c r="E84" s="807"/>
      <c r="F84" s="807"/>
      <c r="G84" s="807"/>
      <c r="H84" s="807"/>
      <c r="I84" s="807"/>
      <c r="J84" s="807"/>
      <c r="K84" s="807"/>
      <c r="L84" s="807"/>
      <c r="M84" s="807"/>
      <c r="N84" s="807"/>
      <c r="O84" s="807"/>
      <c r="P84" s="807"/>
      <c r="Q84" s="807"/>
      <c r="R84" s="807"/>
      <c r="S84" s="807"/>
      <c r="T84" s="807"/>
      <c r="U84" s="807"/>
      <c r="V84" s="807"/>
      <c r="W84" s="807"/>
      <c r="X84" s="807"/>
      <c r="Y84" s="807"/>
      <c r="Z84" s="807"/>
      <c r="AA84" s="807"/>
      <c r="AB84" s="807"/>
      <c r="AC84" s="807"/>
    </row>
    <row r="85" spans="1:29">
      <c r="A85" s="807"/>
      <c r="B85" s="847"/>
      <c r="C85" s="807"/>
      <c r="D85" s="807"/>
      <c r="E85" s="807"/>
      <c r="F85" s="807"/>
      <c r="G85" s="807"/>
      <c r="H85" s="807"/>
      <c r="I85" s="807"/>
      <c r="J85" s="807"/>
      <c r="K85" s="807"/>
      <c r="L85" s="807"/>
      <c r="M85" s="807"/>
      <c r="N85" s="807"/>
      <c r="O85" s="807"/>
      <c r="P85" s="807"/>
      <c r="Q85" s="807"/>
      <c r="R85" s="807"/>
      <c r="S85" s="807"/>
      <c r="T85" s="807"/>
      <c r="U85" s="807"/>
      <c r="V85" s="807"/>
      <c r="W85" s="807"/>
      <c r="X85" s="807"/>
      <c r="Y85" s="807"/>
      <c r="Z85" s="807"/>
      <c r="AA85" s="807"/>
      <c r="AB85" s="807"/>
      <c r="AC85" s="807"/>
    </row>
    <row r="86" spans="1:29">
      <c r="A86" s="807"/>
      <c r="B86" s="847"/>
      <c r="C86" s="807"/>
      <c r="D86" s="807"/>
      <c r="E86" s="807"/>
      <c r="F86" s="807"/>
      <c r="G86" s="807"/>
      <c r="H86" s="807"/>
      <c r="I86" s="807"/>
      <c r="J86" s="807"/>
      <c r="K86" s="807"/>
      <c r="L86" s="807"/>
      <c r="M86" s="807"/>
      <c r="N86" s="807"/>
      <c r="O86" s="807"/>
      <c r="P86" s="807"/>
      <c r="Q86" s="807"/>
      <c r="R86" s="807"/>
      <c r="S86" s="807"/>
      <c r="T86" s="807"/>
      <c r="U86" s="807"/>
      <c r="V86" s="807"/>
      <c r="W86" s="807"/>
      <c r="X86" s="807"/>
      <c r="Y86" s="807"/>
      <c r="Z86" s="807"/>
      <c r="AA86" s="807"/>
      <c r="AB86" s="807"/>
      <c r="AC86" s="807"/>
    </row>
    <row r="87" spans="1:29">
      <c r="A87" s="807"/>
      <c r="B87" s="847"/>
      <c r="C87" s="807"/>
      <c r="D87" s="807"/>
      <c r="E87" s="807"/>
      <c r="F87" s="807"/>
      <c r="G87" s="807"/>
      <c r="H87" s="807"/>
      <c r="I87" s="807"/>
      <c r="J87" s="807"/>
      <c r="K87" s="807"/>
      <c r="L87" s="807"/>
      <c r="M87" s="807"/>
      <c r="N87" s="807"/>
      <c r="O87" s="807"/>
      <c r="P87" s="807"/>
      <c r="Q87" s="807"/>
      <c r="R87" s="807"/>
      <c r="S87" s="807"/>
      <c r="T87" s="807"/>
      <c r="U87" s="807"/>
      <c r="V87" s="807"/>
      <c r="W87" s="807"/>
      <c r="X87" s="807"/>
      <c r="Y87" s="807"/>
      <c r="Z87" s="807"/>
      <c r="AA87" s="807"/>
      <c r="AB87" s="807"/>
      <c r="AC87" s="807"/>
    </row>
    <row r="88" spans="1:29">
      <c r="A88" s="807"/>
      <c r="B88" s="847"/>
      <c r="C88" s="807"/>
      <c r="D88" s="807"/>
      <c r="E88" s="807"/>
      <c r="F88" s="807"/>
      <c r="G88" s="807"/>
      <c r="H88" s="807"/>
      <c r="I88" s="807"/>
      <c r="J88" s="807"/>
      <c r="K88" s="807"/>
      <c r="L88" s="807"/>
      <c r="M88" s="807"/>
      <c r="N88" s="807"/>
      <c r="O88" s="807"/>
      <c r="P88" s="807"/>
      <c r="Q88" s="807"/>
      <c r="R88" s="807"/>
      <c r="S88" s="807"/>
      <c r="T88" s="807"/>
      <c r="U88" s="807"/>
      <c r="V88" s="807"/>
      <c r="W88" s="807"/>
      <c r="X88" s="807"/>
      <c r="Y88" s="807"/>
      <c r="Z88" s="807"/>
      <c r="AA88" s="807"/>
      <c r="AB88" s="807"/>
      <c r="AC88" s="807"/>
    </row>
    <row r="89" spans="1:29">
      <c r="A89" s="807"/>
      <c r="B89" s="847"/>
      <c r="C89" s="807"/>
      <c r="D89" s="807"/>
      <c r="E89" s="807"/>
      <c r="F89" s="807"/>
      <c r="G89" s="807"/>
      <c r="H89" s="807"/>
      <c r="I89" s="807"/>
      <c r="J89" s="807"/>
      <c r="K89" s="807"/>
      <c r="L89" s="807"/>
      <c r="M89" s="807"/>
      <c r="N89" s="807"/>
      <c r="O89" s="807"/>
      <c r="P89" s="807"/>
      <c r="Q89" s="807"/>
      <c r="R89" s="807"/>
      <c r="S89" s="807"/>
      <c r="T89" s="807"/>
      <c r="U89" s="807"/>
      <c r="V89" s="807"/>
      <c r="W89" s="807"/>
      <c r="X89" s="807"/>
      <c r="Y89" s="807"/>
      <c r="Z89" s="807"/>
      <c r="AA89" s="807"/>
      <c r="AB89" s="807"/>
      <c r="AC89" s="807"/>
    </row>
    <row r="90" spans="1:29">
      <c r="A90" s="807"/>
      <c r="B90" s="847"/>
      <c r="C90" s="807"/>
      <c r="D90" s="807"/>
      <c r="E90" s="807"/>
      <c r="F90" s="807"/>
      <c r="G90" s="807"/>
      <c r="H90" s="807"/>
      <c r="I90" s="807"/>
      <c r="J90" s="807"/>
      <c r="K90" s="807"/>
      <c r="L90" s="807"/>
      <c r="M90" s="807"/>
      <c r="N90" s="807"/>
      <c r="O90" s="807"/>
      <c r="P90" s="807"/>
      <c r="Q90" s="807"/>
      <c r="R90" s="807"/>
      <c r="S90" s="807"/>
      <c r="T90" s="807"/>
      <c r="U90" s="807"/>
      <c r="V90" s="807"/>
      <c r="W90" s="807"/>
      <c r="X90" s="807"/>
      <c r="Y90" s="807"/>
      <c r="Z90" s="807"/>
      <c r="AA90" s="807"/>
      <c r="AB90" s="807"/>
      <c r="AC90" s="807"/>
    </row>
    <row r="91" spans="1:29">
      <c r="A91" s="807"/>
      <c r="B91" s="847"/>
      <c r="C91" s="807"/>
      <c r="D91" s="807"/>
      <c r="E91" s="807"/>
      <c r="F91" s="807"/>
      <c r="G91" s="807"/>
      <c r="H91" s="807"/>
      <c r="I91" s="807"/>
      <c r="J91" s="807"/>
      <c r="K91" s="807"/>
      <c r="L91" s="807"/>
      <c r="M91" s="807"/>
      <c r="N91" s="807"/>
      <c r="O91" s="807"/>
      <c r="P91" s="807"/>
      <c r="Q91" s="807"/>
      <c r="R91" s="807"/>
      <c r="S91" s="807"/>
      <c r="T91" s="807"/>
      <c r="U91" s="807"/>
      <c r="V91" s="807"/>
      <c r="W91" s="807"/>
      <c r="X91" s="807"/>
      <c r="Y91" s="807"/>
      <c r="Z91" s="807"/>
      <c r="AA91" s="807"/>
      <c r="AB91" s="807"/>
      <c r="AC91" s="807"/>
    </row>
    <row r="92" spans="1:29">
      <c r="A92" s="807"/>
      <c r="B92" s="847"/>
      <c r="C92" s="807"/>
      <c r="D92" s="807"/>
      <c r="E92" s="807"/>
      <c r="F92" s="807"/>
      <c r="G92" s="807"/>
      <c r="H92" s="807"/>
      <c r="I92" s="807"/>
      <c r="J92" s="807"/>
      <c r="K92" s="807"/>
      <c r="L92" s="807"/>
      <c r="M92" s="807"/>
      <c r="N92" s="807"/>
      <c r="O92" s="807"/>
      <c r="P92" s="807"/>
      <c r="Q92" s="807"/>
      <c r="R92" s="807"/>
      <c r="S92" s="807"/>
      <c r="T92" s="807"/>
      <c r="U92" s="807"/>
      <c r="V92" s="807"/>
      <c r="W92" s="807"/>
      <c r="X92" s="807"/>
      <c r="Y92" s="807"/>
      <c r="Z92" s="807"/>
      <c r="AA92" s="807"/>
      <c r="AB92" s="807"/>
      <c r="AC92" s="807"/>
    </row>
    <row r="93" spans="1:29">
      <c r="A93" s="807"/>
      <c r="B93" s="847"/>
      <c r="C93" s="807"/>
      <c r="D93" s="807"/>
      <c r="E93" s="807"/>
      <c r="F93" s="807"/>
      <c r="G93" s="807"/>
      <c r="H93" s="807"/>
      <c r="I93" s="807"/>
      <c r="J93" s="807"/>
      <c r="K93" s="807"/>
      <c r="L93" s="807"/>
      <c r="M93" s="807"/>
      <c r="N93" s="807"/>
      <c r="O93" s="807"/>
      <c r="P93" s="807"/>
      <c r="Q93" s="807"/>
      <c r="R93" s="807"/>
      <c r="S93" s="807"/>
      <c r="T93" s="807"/>
      <c r="U93" s="807"/>
      <c r="V93" s="807"/>
      <c r="W93" s="807"/>
      <c r="X93" s="807"/>
      <c r="Y93" s="807"/>
      <c r="Z93" s="807"/>
      <c r="AA93" s="807"/>
      <c r="AB93" s="807"/>
      <c r="AC93" s="807"/>
    </row>
    <row r="94" spans="1:29">
      <c r="A94" s="807"/>
      <c r="B94" s="847"/>
      <c r="C94" s="807"/>
      <c r="D94" s="807"/>
      <c r="E94" s="807"/>
      <c r="F94" s="807"/>
      <c r="G94" s="807"/>
      <c r="H94" s="807"/>
      <c r="I94" s="807"/>
      <c r="J94" s="807"/>
      <c r="K94" s="807"/>
      <c r="L94" s="807"/>
      <c r="M94" s="807"/>
      <c r="N94" s="807"/>
      <c r="O94" s="807"/>
      <c r="P94" s="807"/>
      <c r="Q94" s="807"/>
      <c r="R94" s="807"/>
      <c r="S94" s="807"/>
      <c r="T94" s="807"/>
      <c r="U94" s="807"/>
      <c r="V94" s="807"/>
      <c r="W94" s="807"/>
      <c r="X94" s="807"/>
      <c r="Y94" s="807"/>
      <c r="Z94" s="807"/>
      <c r="AA94" s="807"/>
      <c r="AB94" s="807"/>
      <c r="AC94" s="807"/>
    </row>
    <row r="95" spans="1:29">
      <c r="A95" s="807"/>
      <c r="B95" s="847"/>
      <c r="C95" s="807"/>
      <c r="D95" s="807"/>
      <c r="E95" s="807"/>
      <c r="F95" s="807"/>
      <c r="G95" s="807"/>
      <c r="H95" s="807"/>
      <c r="I95" s="807"/>
      <c r="J95" s="807"/>
      <c r="K95" s="807"/>
      <c r="L95" s="807"/>
      <c r="M95" s="807"/>
      <c r="N95" s="807"/>
      <c r="O95" s="807"/>
      <c r="P95" s="807"/>
      <c r="Q95" s="807"/>
      <c r="R95" s="807"/>
      <c r="S95" s="807"/>
      <c r="T95" s="807"/>
      <c r="U95" s="807"/>
      <c r="V95" s="807"/>
      <c r="W95" s="807"/>
      <c r="X95" s="807"/>
      <c r="Y95" s="807"/>
      <c r="Z95" s="807"/>
      <c r="AA95" s="807"/>
      <c r="AB95" s="807"/>
      <c r="AC95" s="807"/>
    </row>
    <row r="96" spans="1:29">
      <c r="A96" s="807"/>
      <c r="B96" s="847"/>
      <c r="C96" s="807"/>
      <c r="D96" s="807"/>
      <c r="E96" s="807"/>
      <c r="F96" s="807"/>
      <c r="G96" s="807"/>
      <c r="H96" s="807"/>
      <c r="I96" s="807"/>
      <c r="J96" s="807"/>
      <c r="K96" s="807"/>
      <c r="L96" s="807"/>
      <c r="M96" s="807"/>
      <c r="N96" s="807"/>
      <c r="O96" s="807"/>
      <c r="P96" s="807"/>
      <c r="Q96" s="807"/>
      <c r="R96" s="807"/>
      <c r="S96" s="807"/>
      <c r="T96" s="807"/>
      <c r="U96" s="807"/>
      <c r="V96" s="807"/>
      <c r="W96" s="807"/>
      <c r="X96" s="807"/>
      <c r="Y96" s="807"/>
      <c r="Z96" s="807"/>
      <c r="AA96" s="807"/>
      <c r="AB96" s="807"/>
      <c r="AC96" s="807"/>
    </row>
    <row r="97" spans="1:29">
      <c r="A97" s="807"/>
      <c r="B97" s="847"/>
      <c r="C97" s="807"/>
      <c r="D97" s="807"/>
      <c r="E97" s="807"/>
      <c r="F97" s="807"/>
      <c r="G97" s="807"/>
      <c r="H97" s="807"/>
      <c r="I97" s="807"/>
      <c r="J97" s="807"/>
      <c r="K97" s="807"/>
      <c r="L97" s="807"/>
      <c r="M97" s="807"/>
      <c r="N97" s="807"/>
      <c r="O97" s="807"/>
      <c r="P97" s="807"/>
      <c r="Q97" s="807"/>
      <c r="R97" s="807"/>
      <c r="S97" s="807"/>
      <c r="T97" s="807"/>
      <c r="U97" s="807"/>
      <c r="V97" s="807"/>
      <c r="W97" s="807"/>
      <c r="X97" s="807"/>
      <c r="Y97" s="807"/>
      <c r="Z97" s="807"/>
      <c r="AA97" s="807"/>
      <c r="AB97" s="807"/>
      <c r="AC97" s="807"/>
    </row>
    <row r="98" spans="1:29">
      <c r="A98" s="807"/>
      <c r="B98" s="847"/>
      <c r="C98" s="807"/>
      <c r="D98" s="807"/>
      <c r="E98" s="807"/>
      <c r="F98" s="807"/>
      <c r="G98" s="807"/>
      <c r="H98" s="807"/>
      <c r="I98" s="807"/>
      <c r="J98" s="807"/>
      <c r="K98" s="807"/>
      <c r="L98" s="807"/>
      <c r="M98" s="807"/>
      <c r="N98" s="807"/>
      <c r="O98" s="807"/>
      <c r="P98" s="807"/>
      <c r="Q98" s="807"/>
      <c r="R98" s="807"/>
      <c r="S98" s="807"/>
      <c r="T98" s="807"/>
      <c r="U98" s="807"/>
      <c r="V98" s="807"/>
      <c r="W98" s="807"/>
      <c r="X98" s="807"/>
      <c r="Y98" s="807"/>
      <c r="Z98" s="807"/>
      <c r="AA98" s="807"/>
      <c r="AB98" s="807"/>
      <c r="AC98" s="807"/>
    </row>
    <row r="99" spans="1:29">
      <c r="A99" s="807"/>
      <c r="B99" s="847"/>
      <c r="C99" s="807"/>
      <c r="D99" s="807"/>
      <c r="E99" s="807"/>
      <c r="F99" s="807"/>
      <c r="G99" s="807"/>
      <c r="H99" s="807"/>
      <c r="I99" s="807"/>
      <c r="J99" s="807"/>
      <c r="K99" s="807"/>
      <c r="L99" s="807"/>
      <c r="M99" s="807"/>
      <c r="N99" s="807"/>
      <c r="O99" s="807"/>
      <c r="P99" s="807"/>
      <c r="Q99" s="807"/>
      <c r="R99" s="807"/>
      <c r="S99" s="807"/>
      <c r="T99" s="807"/>
      <c r="U99" s="807"/>
      <c r="V99" s="807"/>
      <c r="W99" s="807"/>
      <c r="X99" s="807"/>
      <c r="Y99" s="807"/>
      <c r="Z99" s="807"/>
      <c r="AA99" s="807"/>
      <c r="AB99" s="807"/>
      <c r="AC99" s="807"/>
    </row>
    <row r="100" spans="1:29">
      <c r="A100" s="807"/>
      <c r="B100" s="847"/>
      <c r="C100" s="807"/>
      <c r="D100" s="807"/>
      <c r="E100" s="807"/>
      <c r="F100" s="807"/>
      <c r="G100" s="807"/>
      <c r="H100" s="807"/>
      <c r="I100" s="807"/>
      <c r="J100" s="807"/>
      <c r="K100" s="807"/>
      <c r="L100" s="807"/>
      <c r="M100" s="807"/>
      <c r="N100" s="807"/>
      <c r="O100" s="807"/>
      <c r="P100" s="807"/>
      <c r="Q100" s="807"/>
      <c r="R100" s="807"/>
      <c r="S100" s="807"/>
      <c r="T100" s="807"/>
      <c r="U100" s="807"/>
      <c r="V100" s="807"/>
      <c r="W100" s="807"/>
      <c r="X100" s="807"/>
      <c r="Y100" s="807"/>
      <c r="Z100" s="807"/>
      <c r="AA100" s="807"/>
      <c r="AB100" s="807"/>
      <c r="AC100" s="807"/>
    </row>
    <row r="101" spans="1:29">
      <c r="A101" s="807"/>
      <c r="B101" s="847"/>
      <c r="C101" s="807"/>
      <c r="D101" s="807"/>
      <c r="E101" s="807"/>
      <c r="F101" s="807"/>
      <c r="G101" s="807"/>
      <c r="H101" s="807"/>
      <c r="I101" s="807"/>
      <c r="J101" s="807"/>
      <c r="K101" s="807"/>
      <c r="L101" s="807"/>
      <c r="M101" s="807"/>
      <c r="N101" s="807"/>
      <c r="O101" s="807"/>
      <c r="P101" s="807"/>
      <c r="Q101" s="807"/>
      <c r="R101" s="807"/>
      <c r="S101" s="807"/>
      <c r="T101" s="807"/>
      <c r="U101" s="807"/>
      <c r="V101" s="807"/>
      <c r="W101" s="807"/>
      <c r="X101" s="807"/>
      <c r="Y101" s="807"/>
      <c r="Z101" s="807"/>
      <c r="AA101" s="807"/>
      <c r="AB101" s="807"/>
      <c r="AC101" s="807"/>
    </row>
    <row r="102" spans="1:29">
      <c r="A102" s="807"/>
      <c r="B102" s="847"/>
      <c r="C102" s="807"/>
      <c r="D102" s="807"/>
      <c r="E102" s="807"/>
      <c r="F102" s="807"/>
      <c r="G102" s="807"/>
      <c r="H102" s="807"/>
      <c r="I102" s="807"/>
      <c r="J102" s="807"/>
      <c r="K102" s="807"/>
      <c r="L102" s="807"/>
      <c r="M102" s="807"/>
      <c r="N102" s="807"/>
      <c r="O102" s="807"/>
      <c r="P102" s="807"/>
      <c r="Q102" s="807"/>
      <c r="R102" s="807"/>
      <c r="S102" s="807"/>
      <c r="T102" s="807"/>
      <c r="U102" s="807"/>
      <c r="V102" s="807"/>
      <c r="W102" s="807"/>
      <c r="X102" s="807"/>
      <c r="Y102" s="807"/>
      <c r="Z102" s="807"/>
      <c r="AA102" s="807"/>
      <c r="AB102" s="807"/>
      <c r="AC102" s="807"/>
    </row>
    <row r="103" spans="1:29">
      <c r="A103" s="807"/>
      <c r="B103" s="847"/>
      <c r="C103" s="807"/>
      <c r="D103" s="807"/>
      <c r="E103" s="807"/>
      <c r="F103" s="807"/>
      <c r="G103" s="807"/>
      <c r="H103" s="807"/>
      <c r="I103" s="807"/>
      <c r="J103" s="807"/>
      <c r="K103" s="807"/>
      <c r="L103" s="807"/>
      <c r="M103" s="807"/>
      <c r="N103" s="807"/>
      <c r="O103" s="807"/>
      <c r="P103" s="807"/>
      <c r="Q103" s="807"/>
      <c r="R103" s="807"/>
      <c r="S103" s="807"/>
      <c r="T103" s="807"/>
      <c r="U103" s="807"/>
      <c r="V103" s="807"/>
      <c r="W103" s="807"/>
      <c r="X103" s="807"/>
      <c r="Y103" s="807"/>
      <c r="Z103" s="807"/>
      <c r="AA103" s="807"/>
      <c r="AB103" s="807"/>
      <c r="AC103" s="807"/>
    </row>
    <row r="104" spans="1:29">
      <c r="A104" s="807"/>
      <c r="B104" s="847"/>
      <c r="C104" s="807"/>
      <c r="D104" s="807"/>
      <c r="E104" s="807"/>
      <c r="F104" s="807"/>
      <c r="G104" s="807"/>
      <c r="H104" s="807"/>
      <c r="I104" s="807"/>
      <c r="J104" s="807"/>
      <c r="K104" s="807"/>
      <c r="L104" s="807"/>
      <c r="M104" s="807"/>
      <c r="N104" s="807"/>
      <c r="O104" s="807"/>
      <c r="P104" s="807"/>
      <c r="Q104" s="807"/>
      <c r="R104" s="807"/>
      <c r="S104" s="807"/>
      <c r="T104" s="807"/>
      <c r="U104" s="807"/>
      <c r="V104" s="807"/>
      <c r="W104" s="807"/>
      <c r="X104" s="807"/>
      <c r="Y104" s="807"/>
      <c r="Z104" s="807"/>
      <c r="AA104" s="807"/>
      <c r="AB104" s="807"/>
      <c r="AC104" s="807"/>
    </row>
    <row r="105" spans="1:29">
      <c r="A105" s="807"/>
      <c r="B105" s="847"/>
      <c r="C105" s="807"/>
      <c r="D105" s="807"/>
      <c r="E105" s="807"/>
      <c r="F105" s="807"/>
      <c r="G105" s="807"/>
      <c r="H105" s="807"/>
      <c r="I105" s="807"/>
      <c r="J105" s="807"/>
      <c r="K105" s="807"/>
      <c r="L105" s="807"/>
      <c r="M105" s="807"/>
      <c r="N105" s="807"/>
      <c r="O105" s="807"/>
      <c r="P105" s="807"/>
      <c r="Q105" s="807"/>
      <c r="R105" s="807"/>
      <c r="S105" s="807"/>
      <c r="T105" s="807"/>
      <c r="U105" s="807"/>
      <c r="V105" s="807"/>
      <c r="W105" s="807"/>
      <c r="X105" s="807"/>
      <c r="Y105" s="807"/>
      <c r="Z105" s="807"/>
      <c r="AA105" s="807"/>
      <c r="AB105" s="807"/>
      <c r="AC105" s="807"/>
    </row>
    <row r="106" spans="1:29">
      <c r="A106" s="807"/>
      <c r="B106" s="847"/>
      <c r="C106" s="807"/>
      <c r="D106" s="807"/>
      <c r="E106" s="807"/>
      <c r="F106" s="807"/>
      <c r="G106" s="807"/>
      <c r="H106" s="807"/>
      <c r="I106" s="807"/>
      <c r="J106" s="807"/>
      <c r="K106" s="807"/>
      <c r="L106" s="807"/>
      <c r="M106" s="807"/>
      <c r="N106" s="807"/>
      <c r="O106" s="807"/>
      <c r="P106" s="807"/>
      <c r="Q106" s="807"/>
      <c r="R106" s="807"/>
      <c r="S106" s="807"/>
      <c r="T106" s="807"/>
      <c r="U106" s="807"/>
      <c r="V106" s="807"/>
      <c r="W106" s="807"/>
      <c r="X106" s="807"/>
      <c r="Y106" s="807"/>
      <c r="Z106" s="807"/>
      <c r="AA106" s="807"/>
      <c r="AB106" s="807"/>
      <c r="AC106" s="807"/>
    </row>
    <row r="107" spans="1:29">
      <c r="A107" s="807"/>
      <c r="B107" s="847"/>
      <c r="C107" s="807"/>
      <c r="D107" s="807"/>
      <c r="E107" s="807"/>
      <c r="F107" s="807"/>
      <c r="G107" s="807"/>
      <c r="H107" s="807"/>
      <c r="I107" s="807"/>
      <c r="J107" s="807"/>
      <c r="K107" s="807"/>
      <c r="L107" s="807"/>
      <c r="M107" s="807"/>
      <c r="N107" s="807"/>
      <c r="O107" s="807"/>
      <c r="P107" s="807"/>
      <c r="Q107" s="807"/>
      <c r="R107" s="807"/>
      <c r="S107" s="807"/>
      <c r="T107" s="807"/>
      <c r="U107" s="807"/>
      <c r="V107" s="807"/>
      <c r="W107" s="807"/>
      <c r="X107" s="807"/>
      <c r="Y107" s="807"/>
      <c r="Z107" s="807"/>
      <c r="AA107" s="807"/>
      <c r="AB107" s="807"/>
      <c r="AC107" s="807"/>
    </row>
    <row r="108" spans="1:29">
      <c r="A108" s="807"/>
      <c r="B108" s="847"/>
      <c r="C108" s="807"/>
      <c r="D108" s="807"/>
      <c r="E108" s="807"/>
      <c r="F108" s="807"/>
      <c r="G108" s="807"/>
      <c r="H108" s="807"/>
      <c r="I108" s="807"/>
      <c r="J108" s="807"/>
      <c r="K108" s="807"/>
      <c r="L108" s="807"/>
      <c r="M108" s="807"/>
      <c r="N108" s="807"/>
      <c r="O108" s="807"/>
      <c r="P108" s="807"/>
      <c r="Q108" s="807"/>
      <c r="R108" s="807"/>
      <c r="S108" s="807"/>
      <c r="T108" s="807"/>
      <c r="U108" s="807"/>
      <c r="V108" s="807"/>
      <c r="W108" s="807"/>
      <c r="X108" s="807"/>
      <c r="Y108" s="807"/>
      <c r="Z108" s="807"/>
      <c r="AA108" s="807"/>
      <c r="AB108" s="807"/>
      <c r="AC108" s="807"/>
    </row>
    <row r="109" spans="1:29">
      <c r="A109" s="807"/>
      <c r="B109" s="847"/>
      <c r="C109" s="807"/>
      <c r="D109" s="807"/>
      <c r="E109" s="807"/>
      <c r="F109" s="807"/>
      <c r="G109" s="807"/>
      <c r="H109" s="807"/>
      <c r="I109" s="807"/>
      <c r="J109" s="807"/>
      <c r="K109" s="807"/>
      <c r="L109" s="807"/>
      <c r="M109" s="807"/>
      <c r="N109" s="807"/>
      <c r="O109" s="807"/>
      <c r="P109" s="807"/>
      <c r="Q109" s="807"/>
      <c r="R109" s="807"/>
      <c r="S109" s="807"/>
      <c r="T109" s="807"/>
      <c r="U109" s="807"/>
      <c r="V109" s="807"/>
      <c r="W109" s="807"/>
      <c r="X109" s="807"/>
      <c r="Y109" s="807"/>
      <c r="Z109" s="807"/>
      <c r="AA109" s="807"/>
      <c r="AB109" s="807"/>
      <c r="AC109" s="807"/>
    </row>
    <row r="110" spans="1:29">
      <c r="A110" s="807"/>
      <c r="B110" s="847"/>
      <c r="C110" s="807"/>
      <c r="D110" s="807"/>
      <c r="E110" s="807"/>
      <c r="F110" s="807"/>
      <c r="G110" s="807"/>
      <c r="H110" s="807"/>
      <c r="I110" s="807"/>
      <c r="J110" s="807"/>
      <c r="K110" s="807"/>
      <c r="L110" s="807"/>
      <c r="M110" s="807"/>
      <c r="N110" s="807"/>
      <c r="O110" s="807"/>
      <c r="P110" s="807"/>
      <c r="Q110" s="807"/>
      <c r="R110" s="807"/>
      <c r="S110" s="807"/>
      <c r="T110" s="807"/>
      <c r="U110" s="807"/>
      <c r="V110" s="807"/>
      <c r="W110" s="807"/>
      <c r="X110" s="807"/>
      <c r="Y110" s="807"/>
      <c r="Z110" s="807"/>
      <c r="AA110" s="807"/>
      <c r="AB110" s="807"/>
      <c r="AC110" s="807"/>
    </row>
    <row r="111" spans="1:29">
      <c r="A111" s="807"/>
      <c r="B111" s="847"/>
      <c r="C111" s="807"/>
      <c r="D111" s="807"/>
      <c r="E111" s="807"/>
      <c r="F111" s="807"/>
      <c r="G111" s="807"/>
      <c r="H111" s="807"/>
      <c r="I111" s="807"/>
      <c r="J111" s="807"/>
      <c r="K111" s="807"/>
      <c r="L111" s="807"/>
      <c r="M111" s="807"/>
      <c r="N111" s="807"/>
      <c r="O111" s="807"/>
      <c r="P111" s="807"/>
      <c r="Q111" s="807"/>
      <c r="R111" s="807"/>
      <c r="S111" s="807"/>
      <c r="T111" s="807"/>
      <c r="U111" s="807"/>
      <c r="V111" s="807"/>
      <c r="W111" s="807"/>
      <c r="X111" s="807"/>
      <c r="Y111" s="807"/>
      <c r="Z111" s="807"/>
      <c r="AA111" s="807"/>
      <c r="AB111" s="807"/>
      <c r="AC111" s="807"/>
    </row>
    <row r="112" spans="1:29">
      <c r="A112" s="807"/>
      <c r="B112" s="847"/>
      <c r="C112" s="807"/>
      <c r="D112" s="807"/>
      <c r="E112" s="807"/>
      <c r="F112" s="807"/>
      <c r="G112" s="807"/>
      <c r="H112" s="807"/>
      <c r="I112" s="807"/>
      <c r="J112" s="807"/>
      <c r="K112" s="807"/>
      <c r="L112" s="807"/>
      <c r="M112" s="807"/>
      <c r="N112" s="807"/>
      <c r="O112" s="807"/>
      <c r="P112" s="807"/>
      <c r="Q112" s="807"/>
      <c r="R112" s="807"/>
      <c r="S112" s="807"/>
      <c r="T112" s="807"/>
      <c r="U112" s="807"/>
      <c r="V112" s="807"/>
      <c r="W112" s="807"/>
      <c r="X112" s="807"/>
      <c r="Y112" s="807"/>
      <c r="Z112" s="807"/>
      <c r="AA112" s="807"/>
      <c r="AB112" s="807"/>
      <c r="AC112" s="807"/>
    </row>
    <row r="113" spans="1:29">
      <c r="A113" s="807"/>
      <c r="B113" s="847"/>
      <c r="C113" s="807"/>
      <c r="D113" s="807"/>
      <c r="E113" s="807"/>
      <c r="F113" s="807"/>
      <c r="G113" s="807"/>
      <c r="H113" s="807"/>
      <c r="I113" s="807"/>
      <c r="J113" s="807"/>
      <c r="K113" s="807"/>
      <c r="L113" s="807"/>
      <c r="M113" s="807"/>
      <c r="N113" s="807"/>
      <c r="O113" s="807"/>
      <c r="P113" s="807"/>
      <c r="Q113" s="807"/>
      <c r="R113" s="807"/>
      <c r="S113" s="807"/>
      <c r="T113" s="807"/>
      <c r="U113" s="807"/>
      <c r="V113" s="807"/>
      <c r="W113" s="807"/>
      <c r="X113" s="807"/>
      <c r="Y113" s="807"/>
      <c r="Z113" s="807"/>
      <c r="AA113" s="807"/>
      <c r="AB113" s="807"/>
      <c r="AC113" s="807"/>
    </row>
    <row r="114" spans="1:29">
      <c r="A114" s="807"/>
      <c r="B114" s="847"/>
      <c r="C114" s="807"/>
      <c r="D114" s="807"/>
      <c r="E114" s="807"/>
      <c r="F114" s="807"/>
      <c r="G114" s="807"/>
      <c r="H114" s="807"/>
      <c r="I114" s="807"/>
      <c r="J114" s="807"/>
      <c r="K114" s="807"/>
      <c r="L114" s="807"/>
      <c r="M114" s="807"/>
      <c r="N114" s="807"/>
      <c r="O114" s="807"/>
      <c r="P114" s="807"/>
      <c r="Q114" s="807"/>
      <c r="R114" s="807"/>
      <c r="S114" s="807"/>
      <c r="T114" s="807"/>
      <c r="U114" s="807"/>
      <c r="V114" s="807"/>
      <c r="W114" s="807"/>
      <c r="X114" s="807"/>
      <c r="Y114" s="807"/>
      <c r="Z114" s="807"/>
      <c r="AA114" s="807"/>
      <c r="AB114" s="807"/>
      <c r="AC114" s="807"/>
    </row>
    <row r="115" spans="1:29">
      <c r="A115" s="807"/>
      <c r="B115" s="847"/>
      <c r="C115" s="807"/>
      <c r="D115" s="807"/>
      <c r="E115" s="807"/>
      <c r="F115" s="807"/>
      <c r="G115" s="807"/>
      <c r="H115" s="807"/>
      <c r="I115" s="807"/>
      <c r="J115" s="807"/>
      <c r="K115" s="807"/>
      <c r="L115" s="807"/>
      <c r="M115" s="807"/>
      <c r="N115" s="807"/>
      <c r="O115" s="807"/>
      <c r="P115" s="807"/>
      <c r="Q115" s="807"/>
      <c r="R115" s="807"/>
      <c r="S115" s="807"/>
      <c r="T115" s="807"/>
      <c r="U115" s="807"/>
      <c r="V115" s="807"/>
      <c r="W115" s="807"/>
      <c r="X115" s="807"/>
      <c r="Y115" s="807"/>
      <c r="Z115" s="807"/>
      <c r="AA115" s="807"/>
      <c r="AB115" s="807"/>
      <c r="AC115" s="807"/>
    </row>
    <row r="116" spans="1:29">
      <c r="A116" s="807"/>
      <c r="B116" s="847"/>
      <c r="C116" s="807"/>
      <c r="D116" s="807"/>
      <c r="E116" s="807"/>
      <c r="F116" s="807"/>
      <c r="G116" s="807"/>
      <c r="H116" s="807"/>
      <c r="I116" s="807"/>
      <c r="J116" s="807"/>
      <c r="K116" s="807"/>
      <c r="L116" s="807"/>
      <c r="M116" s="807"/>
      <c r="N116" s="807"/>
      <c r="O116" s="807"/>
      <c r="P116" s="807"/>
      <c r="Q116" s="807"/>
      <c r="R116" s="807"/>
      <c r="S116" s="807"/>
      <c r="T116" s="807"/>
      <c r="U116" s="807"/>
      <c r="V116" s="807"/>
      <c r="W116" s="807"/>
      <c r="X116" s="807"/>
      <c r="Y116" s="807"/>
      <c r="Z116" s="807"/>
      <c r="AA116" s="807"/>
      <c r="AB116" s="807"/>
      <c r="AC116" s="807"/>
    </row>
    <row r="117" spans="1:29">
      <c r="A117" s="807"/>
      <c r="B117" s="847"/>
      <c r="C117" s="807"/>
      <c r="D117" s="807"/>
      <c r="E117" s="807"/>
      <c r="F117" s="807"/>
      <c r="G117" s="807"/>
      <c r="H117" s="807"/>
      <c r="I117" s="807"/>
      <c r="J117" s="807"/>
      <c r="K117" s="807"/>
      <c r="L117" s="807"/>
      <c r="M117" s="807"/>
      <c r="N117" s="807"/>
      <c r="O117" s="807"/>
      <c r="P117" s="807"/>
      <c r="Q117" s="807"/>
      <c r="R117" s="807"/>
      <c r="S117" s="807"/>
      <c r="T117" s="807"/>
      <c r="U117" s="807"/>
      <c r="V117" s="807"/>
      <c r="W117" s="807"/>
      <c r="X117" s="807"/>
      <c r="Y117" s="807"/>
      <c r="Z117" s="807"/>
      <c r="AA117" s="807"/>
      <c r="AB117" s="807"/>
      <c r="AC117" s="807"/>
    </row>
    <row r="118" spans="1:29">
      <c r="A118" s="807"/>
      <c r="B118" s="847"/>
      <c r="C118" s="807"/>
      <c r="D118" s="807"/>
      <c r="E118" s="807"/>
      <c r="F118" s="807"/>
      <c r="G118" s="807"/>
      <c r="H118" s="807"/>
      <c r="I118" s="807"/>
      <c r="J118" s="807"/>
      <c r="K118" s="807"/>
      <c r="L118" s="807"/>
      <c r="M118" s="807"/>
      <c r="N118" s="807"/>
      <c r="O118" s="807"/>
      <c r="P118" s="807"/>
      <c r="Q118" s="807"/>
      <c r="R118" s="807"/>
      <c r="S118" s="807"/>
      <c r="T118" s="807"/>
      <c r="U118" s="807"/>
      <c r="V118" s="807"/>
      <c r="W118" s="807"/>
      <c r="X118" s="807"/>
      <c r="Y118" s="807"/>
      <c r="Z118" s="807"/>
      <c r="AA118" s="807"/>
      <c r="AB118" s="807"/>
      <c r="AC118" s="807"/>
    </row>
    <row r="119" spans="1:29">
      <c r="A119" s="807"/>
      <c r="B119" s="847"/>
      <c r="C119" s="807"/>
      <c r="D119" s="807"/>
      <c r="E119" s="807"/>
      <c r="F119" s="807"/>
      <c r="G119" s="807"/>
      <c r="H119" s="807"/>
      <c r="I119" s="807"/>
      <c r="J119" s="807"/>
      <c r="K119" s="807"/>
      <c r="L119" s="807"/>
      <c r="M119" s="807"/>
      <c r="N119" s="807"/>
      <c r="O119" s="807"/>
      <c r="P119" s="807"/>
      <c r="Q119" s="807"/>
      <c r="R119" s="807"/>
      <c r="S119" s="807"/>
      <c r="T119" s="807"/>
      <c r="U119" s="807"/>
      <c r="V119" s="807"/>
      <c r="W119" s="807"/>
      <c r="X119" s="807"/>
      <c r="Y119" s="807"/>
      <c r="Z119" s="807"/>
      <c r="AA119" s="807"/>
      <c r="AB119" s="807"/>
      <c r="AC119" s="807"/>
    </row>
    <row r="120" spans="1:29">
      <c r="A120" s="807"/>
      <c r="B120" s="847"/>
      <c r="C120" s="807"/>
      <c r="D120" s="807"/>
      <c r="E120" s="807"/>
      <c r="F120" s="807"/>
      <c r="G120" s="807"/>
      <c r="H120" s="807"/>
      <c r="I120" s="807"/>
      <c r="J120" s="807"/>
      <c r="K120" s="807"/>
      <c r="L120" s="807"/>
      <c r="M120" s="807"/>
      <c r="N120" s="807"/>
      <c r="O120" s="807"/>
      <c r="P120" s="807"/>
      <c r="Q120" s="807"/>
      <c r="R120" s="807"/>
      <c r="S120" s="807"/>
      <c r="T120" s="807"/>
      <c r="U120" s="807"/>
      <c r="V120" s="807"/>
      <c r="W120" s="807"/>
      <c r="X120" s="807"/>
      <c r="Y120" s="807"/>
      <c r="Z120" s="807"/>
      <c r="AA120" s="807"/>
      <c r="AB120" s="807"/>
      <c r="AC120" s="807"/>
    </row>
    <row r="121" spans="1:29">
      <c r="A121" s="807"/>
      <c r="B121" s="847"/>
      <c r="C121" s="807"/>
      <c r="D121" s="807"/>
      <c r="E121" s="807"/>
      <c r="F121" s="807"/>
      <c r="G121" s="807"/>
      <c r="H121" s="807"/>
      <c r="I121" s="807"/>
      <c r="J121" s="807"/>
      <c r="K121" s="807"/>
      <c r="L121" s="807"/>
      <c r="M121" s="807"/>
      <c r="N121" s="807"/>
      <c r="O121" s="807"/>
      <c r="P121" s="807"/>
      <c r="Q121" s="807"/>
      <c r="R121" s="807"/>
      <c r="S121" s="807"/>
      <c r="T121" s="807"/>
      <c r="U121" s="807"/>
      <c r="V121" s="807"/>
      <c r="W121" s="807"/>
      <c r="X121" s="807"/>
      <c r="Y121" s="807"/>
      <c r="Z121" s="807"/>
      <c r="AA121" s="807"/>
      <c r="AB121" s="807"/>
      <c r="AC121" s="807"/>
    </row>
    <row r="122" spans="1:29">
      <c r="A122" s="807"/>
      <c r="B122" s="847"/>
      <c r="C122" s="807"/>
      <c r="D122" s="807"/>
      <c r="E122" s="807"/>
      <c r="F122" s="807"/>
      <c r="G122" s="807"/>
      <c r="H122" s="807"/>
      <c r="I122" s="807"/>
      <c r="J122" s="807"/>
      <c r="K122" s="807"/>
      <c r="L122" s="807"/>
      <c r="M122" s="807"/>
      <c r="N122" s="807"/>
      <c r="O122" s="807"/>
      <c r="P122" s="807"/>
      <c r="Q122" s="807"/>
      <c r="R122" s="807"/>
      <c r="S122" s="807"/>
      <c r="T122" s="807"/>
      <c r="U122" s="807"/>
      <c r="V122" s="807"/>
      <c r="W122" s="807"/>
      <c r="X122" s="807"/>
      <c r="Y122" s="807"/>
      <c r="Z122" s="807"/>
      <c r="AA122" s="807"/>
      <c r="AB122" s="807"/>
      <c r="AC122" s="807"/>
    </row>
    <row r="123" spans="1:29">
      <c r="A123" s="807"/>
      <c r="B123" s="847"/>
      <c r="C123" s="807"/>
      <c r="D123" s="807"/>
      <c r="E123" s="807"/>
      <c r="F123" s="807"/>
      <c r="G123" s="807"/>
      <c r="H123" s="807"/>
      <c r="I123" s="807"/>
      <c r="J123" s="807"/>
      <c r="K123" s="807"/>
      <c r="L123" s="807"/>
      <c r="M123" s="807"/>
      <c r="N123" s="807"/>
      <c r="O123" s="807"/>
      <c r="P123" s="807"/>
      <c r="Q123" s="807"/>
      <c r="R123" s="807"/>
      <c r="S123" s="807"/>
      <c r="T123" s="807"/>
      <c r="U123" s="807"/>
      <c r="V123" s="807"/>
      <c r="W123" s="807"/>
      <c r="X123" s="807"/>
      <c r="Y123" s="807"/>
      <c r="Z123" s="807"/>
      <c r="AA123" s="807"/>
      <c r="AB123" s="807"/>
      <c r="AC123" s="807"/>
    </row>
    <row r="124" spans="1:29">
      <c r="A124" s="807"/>
      <c r="B124" s="847"/>
      <c r="C124" s="807"/>
      <c r="D124" s="807"/>
      <c r="E124" s="807"/>
      <c r="F124" s="807"/>
      <c r="G124" s="807"/>
      <c r="H124" s="807"/>
      <c r="I124" s="807"/>
      <c r="J124" s="807"/>
      <c r="K124" s="807"/>
      <c r="L124" s="807"/>
      <c r="M124" s="807"/>
      <c r="N124" s="807"/>
      <c r="O124" s="807"/>
      <c r="P124" s="807"/>
      <c r="Q124" s="807"/>
      <c r="R124" s="807"/>
      <c r="S124" s="807"/>
      <c r="T124" s="807"/>
      <c r="U124" s="807"/>
      <c r="V124" s="807"/>
      <c r="W124" s="807"/>
      <c r="X124" s="807"/>
      <c r="Y124" s="807"/>
      <c r="Z124" s="807"/>
      <c r="AA124" s="807"/>
      <c r="AB124" s="807"/>
      <c r="AC124" s="807"/>
    </row>
    <row r="125" spans="1:29">
      <c r="A125" s="807"/>
      <c r="B125" s="847"/>
      <c r="C125" s="807"/>
      <c r="D125" s="807"/>
      <c r="E125" s="807"/>
      <c r="F125" s="807"/>
      <c r="G125" s="807"/>
      <c r="H125" s="807"/>
      <c r="I125" s="807"/>
      <c r="J125" s="807"/>
      <c r="K125" s="807"/>
      <c r="L125" s="807"/>
      <c r="M125" s="807"/>
      <c r="N125" s="807"/>
      <c r="O125" s="807"/>
      <c r="P125" s="807"/>
      <c r="Q125" s="807"/>
      <c r="R125" s="807"/>
      <c r="S125" s="807"/>
      <c r="T125" s="807"/>
      <c r="U125" s="807"/>
      <c r="V125" s="807"/>
      <c r="W125" s="807"/>
      <c r="X125" s="807"/>
      <c r="Y125" s="807"/>
      <c r="Z125" s="807"/>
      <c r="AA125" s="807"/>
      <c r="AB125" s="807"/>
      <c r="AC125" s="807"/>
    </row>
    <row r="126" spans="1:29">
      <c r="A126" s="807"/>
      <c r="B126" s="847"/>
      <c r="C126" s="807"/>
      <c r="D126" s="807"/>
      <c r="E126" s="807"/>
      <c r="F126" s="807"/>
      <c r="G126" s="807"/>
      <c r="H126" s="807"/>
      <c r="I126" s="807"/>
      <c r="J126" s="807"/>
      <c r="K126" s="807"/>
      <c r="L126" s="807"/>
      <c r="M126" s="807"/>
      <c r="N126" s="807"/>
      <c r="O126" s="807"/>
      <c r="P126" s="807"/>
      <c r="Q126" s="807"/>
      <c r="R126" s="807"/>
      <c r="S126" s="807"/>
      <c r="T126" s="807"/>
      <c r="U126" s="807"/>
      <c r="V126" s="807"/>
      <c r="W126" s="807"/>
      <c r="X126" s="807"/>
      <c r="Y126" s="807"/>
      <c r="Z126" s="807"/>
      <c r="AA126" s="807"/>
      <c r="AB126" s="807"/>
      <c r="AC126" s="807"/>
    </row>
    <row r="127" spans="1:29">
      <c r="A127" s="807"/>
      <c r="B127" s="847"/>
      <c r="C127" s="807"/>
      <c r="D127" s="807"/>
      <c r="E127" s="807"/>
      <c r="F127" s="807"/>
      <c r="G127" s="807"/>
      <c r="H127" s="807"/>
      <c r="I127" s="807"/>
      <c r="J127" s="807"/>
      <c r="K127" s="807"/>
      <c r="L127" s="807"/>
      <c r="M127" s="807"/>
      <c r="N127" s="807"/>
      <c r="O127" s="807"/>
      <c r="P127" s="807"/>
      <c r="Q127" s="807"/>
      <c r="R127" s="807"/>
      <c r="S127" s="807"/>
      <c r="T127" s="807"/>
      <c r="U127" s="807"/>
      <c r="V127" s="807"/>
      <c r="W127" s="807"/>
      <c r="X127" s="807"/>
      <c r="Y127" s="807"/>
      <c r="Z127" s="807"/>
      <c r="AA127" s="807"/>
      <c r="AB127" s="807"/>
      <c r="AC127" s="807"/>
    </row>
    <row r="128" spans="1:29">
      <c r="A128" s="807"/>
      <c r="B128" s="847"/>
      <c r="C128" s="807"/>
      <c r="D128" s="807"/>
      <c r="E128" s="807"/>
      <c r="F128" s="807"/>
      <c r="G128" s="807"/>
      <c r="H128" s="807"/>
      <c r="I128" s="807"/>
      <c r="J128" s="807"/>
      <c r="K128" s="807"/>
      <c r="L128" s="807"/>
      <c r="M128" s="807"/>
      <c r="N128" s="807"/>
      <c r="O128" s="807"/>
      <c r="P128" s="807"/>
      <c r="Q128" s="807"/>
      <c r="R128" s="807"/>
      <c r="S128" s="807"/>
      <c r="T128" s="807"/>
      <c r="U128" s="807"/>
      <c r="V128" s="807"/>
      <c r="W128" s="807"/>
      <c r="X128" s="807"/>
      <c r="Y128" s="807"/>
      <c r="Z128" s="807"/>
      <c r="AA128" s="807"/>
      <c r="AB128" s="807"/>
      <c r="AC128" s="807"/>
    </row>
    <row r="129" spans="1:29">
      <c r="A129" s="807"/>
      <c r="B129" s="847"/>
      <c r="C129" s="807"/>
      <c r="D129" s="807"/>
      <c r="E129" s="807"/>
      <c r="F129" s="807"/>
      <c r="G129" s="807"/>
      <c r="H129" s="807"/>
      <c r="I129" s="807"/>
      <c r="J129" s="807"/>
      <c r="K129" s="807"/>
      <c r="L129" s="807"/>
      <c r="M129" s="807"/>
      <c r="N129" s="807"/>
      <c r="O129" s="807"/>
      <c r="P129" s="807"/>
      <c r="Q129" s="807"/>
      <c r="R129" s="807"/>
      <c r="S129" s="807"/>
      <c r="T129" s="807"/>
      <c r="U129" s="807"/>
      <c r="V129" s="807"/>
      <c r="W129" s="807"/>
      <c r="X129" s="807"/>
      <c r="Y129" s="807"/>
      <c r="Z129" s="807"/>
      <c r="AA129" s="807"/>
      <c r="AB129" s="807"/>
      <c r="AC129" s="807"/>
    </row>
    <row r="130" spans="1:29">
      <c r="A130" s="807"/>
      <c r="B130" s="847"/>
      <c r="C130" s="807"/>
      <c r="D130" s="807"/>
      <c r="E130" s="807"/>
      <c r="F130" s="807"/>
      <c r="G130" s="807"/>
      <c r="H130" s="807"/>
      <c r="I130" s="807"/>
      <c r="J130" s="807"/>
      <c r="K130" s="807"/>
      <c r="L130" s="807"/>
      <c r="M130" s="807"/>
      <c r="N130" s="807"/>
      <c r="O130" s="807"/>
      <c r="P130" s="807"/>
      <c r="Q130" s="807"/>
      <c r="R130" s="807"/>
      <c r="S130" s="807"/>
      <c r="T130" s="807"/>
      <c r="U130" s="807"/>
      <c r="V130" s="807"/>
      <c r="W130" s="807"/>
      <c r="X130" s="807"/>
      <c r="Y130" s="807"/>
      <c r="Z130" s="807"/>
      <c r="AA130" s="807"/>
      <c r="AB130" s="807"/>
      <c r="AC130" s="807"/>
    </row>
    <row r="131" spans="1:29">
      <c r="A131" s="807"/>
      <c r="B131" s="847"/>
      <c r="C131" s="807"/>
      <c r="D131" s="807"/>
      <c r="E131" s="807"/>
      <c r="F131" s="807"/>
      <c r="G131" s="807"/>
      <c r="H131" s="807"/>
      <c r="I131" s="807"/>
      <c r="J131" s="807"/>
      <c r="K131" s="807"/>
      <c r="L131" s="807"/>
      <c r="M131" s="807"/>
      <c r="N131" s="807"/>
      <c r="O131" s="807"/>
      <c r="P131" s="807"/>
      <c r="Q131" s="807"/>
      <c r="R131" s="807"/>
      <c r="S131" s="807"/>
      <c r="T131" s="807"/>
      <c r="U131" s="807"/>
      <c r="V131" s="807"/>
      <c r="W131" s="807"/>
      <c r="X131" s="807"/>
      <c r="Y131" s="807"/>
      <c r="Z131" s="807"/>
      <c r="AA131" s="807"/>
      <c r="AB131" s="807"/>
      <c r="AC131" s="807"/>
    </row>
    <row r="132" spans="1:29">
      <c r="A132" s="807"/>
      <c r="B132" s="847"/>
      <c r="C132" s="807"/>
      <c r="D132" s="807"/>
      <c r="E132" s="807"/>
      <c r="F132" s="807"/>
      <c r="G132" s="807"/>
      <c r="H132" s="807"/>
      <c r="I132" s="807"/>
      <c r="J132" s="807"/>
      <c r="K132" s="807"/>
      <c r="L132" s="807"/>
      <c r="M132" s="807"/>
      <c r="N132" s="807"/>
      <c r="O132" s="807"/>
      <c r="P132" s="807"/>
      <c r="Q132" s="807"/>
      <c r="R132" s="807"/>
      <c r="S132" s="807"/>
      <c r="T132" s="807"/>
      <c r="U132" s="807"/>
      <c r="V132" s="807"/>
      <c r="W132" s="807"/>
      <c r="X132" s="807"/>
      <c r="Y132" s="807"/>
      <c r="Z132" s="807"/>
      <c r="AA132" s="807"/>
      <c r="AB132" s="807"/>
      <c r="AC132" s="807"/>
    </row>
    <row r="133" spans="1:29">
      <c r="A133" s="807"/>
      <c r="B133" s="847"/>
      <c r="C133" s="807"/>
      <c r="D133" s="807"/>
      <c r="E133" s="807"/>
      <c r="F133" s="807"/>
      <c r="G133" s="807"/>
      <c r="H133" s="807"/>
      <c r="I133" s="807"/>
      <c r="J133" s="807"/>
      <c r="K133" s="807"/>
      <c r="L133" s="807"/>
      <c r="M133" s="807"/>
      <c r="N133" s="807"/>
      <c r="O133" s="807"/>
      <c r="P133" s="807"/>
      <c r="Q133" s="807"/>
      <c r="R133" s="807"/>
      <c r="S133" s="807"/>
      <c r="T133" s="807"/>
      <c r="U133" s="807"/>
      <c r="V133" s="807"/>
      <c r="W133" s="807"/>
      <c r="X133" s="807"/>
      <c r="Y133" s="807"/>
      <c r="Z133" s="807"/>
      <c r="AA133" s="807"/>
      <c r="AB133" s="807"/>
      <c r="AC133" s="807"/>
    </row>
    <row r="134" spans="1:29">
      <c r="A134" s="807"/>
      <c r="B134" s="847"/>
      <c r="C134" s="807"/>
      <c r="D134" s="807"/>
      <c r="E134" s="807"/>
      <c r="F134" s="807"/>
      <c r="G134" s="807"/>
      <c r="H134" s="807"/>
      <c r="I134" s="807"/>
      <c r="J134" s="807"/>
      <c r="K134" s="807"/>
      <c r="L134" s="807"/>
      <c r="M134" s="807"/>
      <c r="N134" s="807"/>
      <c r="O134" s="807"/>
      <c r="P134" s="807"/>
      <c r="Q134" s="807"/>
      <c r="R134" s="807"/>
      <c r="S134" s="807"/>
      <c r="T134" s="807"/>
      <c r="U134" s="807"/>
      <c r="V134" s="807"/>
      <c r="W134" s="807"/>
      <c r="X134" s="807"/>
      <c r="Y134" s="807"/>
      <c r="Z134" s="807"/>
      <c r="AA134" s="807"/>
      <c r="AB134" s="807"/>
      <c r="AC134" s="807"/>
    </row>
    <row r="135" spans="1:29">
      <c r="A135" s="807"/>
      <c r="B135" s="847"/>
      <c r="C135" s="807"/>
      <c r="D135" s="807"/>
      <c r="E135" s="807"/>
      <c r="F135" s="807"/>
      <c r="G135" s="807"/>
      <c r="H135" s="807"/>
      <c r="I135" s="807"/>
      <c r="J135" s="807"/>
      <c r="K135" s="807"/>
      <c r="L135" s="807"/>
      <c r="M135" s="807"/>
      <c r="N135" s="807"/>
      <c r="O135" s="807"/>
      <c r="P135" s="807"/>
      <c r="Q135" s="807"/>
      <c r="R135" s="807"/>
      <c r="S135" s="807"/>
      <c r="T135" s="807"/>
      <c r="U135" s="807"/>
      <c r="V135" s="807"/>
      <c r="W135" s="807"/>
      <c r="X135" s="807"/>
      <c r="Y135" s="807"/>
      <c r="Z135" s="807"/>
      <c r="AA135" s="807"/>
      <c r="AB135" s="807"/>
      <c r="AC135" s="807"/>
    </row>
    <row r="136" spans="1:29">
      <c r="A136" s="807"/>
      <c r="B136" s="847"/>
      <c r="C136" s="807"/>
      <c r="D136" s="807"/>
      <c r="E136" s="807"/>
      <c r="F136" s="807"/>
      <c r="G136" s="807"/>
      <c r="H136" s="807"/>
      <c r="I136" s="807"/>
      <c r="J136" s="807"/>
      <c r="K136" s="807"/>
      <c r="L136" s="807"/>
      <c r="M136" s="807"/>
      <c r="N136" s="807"/>
      <c r="O136" s="807"/>
      <c r="P136" s="807"/>
      <c r="Q136" s="807"/>
      <c r="R136" s="807"/>
      <c r="S136" s="807"/>
      <c r="T136" s="807"/>
      <c r="U136" s="807"/>
      <c r="V136" s="807"/>
      <c r="W136" s="807"/>
      <c r="X136" s="807"/>
      <c r="Y136" s="807"/>
      <c r="Z136" s="807"/>
      <c r="AA136" s="807"/>
      <c r="AB136" s="807"/>
      <c r="AC136" s="807"/>
    </row>
    <row r="137" spans="1:29">
      <c r="A137" s="807"/>
      <c r="B137" s="847"/>
      <c r="C137" s="807"/>
      <c r="D137" s="807"/>
      <c r="E137" s="807"/>
      <c r="F137" s="807"/>
      <c r="G137" s="807"/>
      <c r="H137" s="807"/>
      <c r="I137" s="807"/>
      <c r="J137" s="807"/>
      <c r="K137" s="807"/>
      <c r="L137" s="807"/>
      <c r="M137" s="807"/>
      <c r="N137" s="807"/>
      <c r="O137" s="807"/>
      <c r="P137" s="807"/>
      <c r="Q137" s="807"/>
      <c r="R137" s="807"/>
      <c r="S137" s="807"/>
      <c r="T137" s="807"/>
      <c r="U137" s="807"/>
      <c r="V137" s="807"/>
      <c r="W137" s="807"/>
      <c r="X137" s="807"/>
      <c r="Y137" s="807"/>
      <c r="Z137" s="807"/>
      <c r="AA137" s="807"/>
      <c r="AB137" s="807"/>
      <c r="AC137" s="807"/>
    </row>
    <row r="138" spans="1:29">
      <c r="A138" s="807"/>
      <c r="B138" s="847"/>
      <c r="C138" s="807"/>
      <c r="D138" s="807"/>
      <c r="E138" s="807"/>
      <c r="F138" s="807"/>
      <c r="G138" s="807"/>
      <c r="H138" s="807"/>
      <c r="I138" s="807"/>
      <c r="J138" s="807"/>
      <c r="K138" s="807"/>
      <c r="L138" s="807"/>
      <c r="M138" s="807"/>
      <c r="N138" s="807"/>
      <c r="O138" s="807"/>
      <c r="P138" s="807"/>
      <c r="Q138" s="807"/>
      <c r="R138" s="807"/>
      <c r="S138" s="807"/>
      <c r="T138" s="807"/>
      <c r="U138" s="807"/>
      <c r="V138" s="807"/>
      <c r="W138" s="807"/>
      <c r="X138" s="807"/>
      <c r="Y138" s="807"/>
      <c r="Z138" s="807"/>
      <c r="AA138" s="807"/>
      <c r="AB138" s="807"/>
      <c r="AC138" s="807"/>
    </row>
    <row r="139" spans="1:29">
      <c r="A139" s="807"/>
      <c r="B139" s="847"/>
      <c r="C139" s="807"/>
      <c r="D139" s="807"/>
      <c r="E139" s="807"/>
      <c r="F139" s="807"/>
      <c r="G139" s="807"/>
      <c r="H139" s="807"/>
      <c r="I139" s="807"/>
      <c r="J139" s="807"/>
      <c r="K139" s="807"/>
      <c r="L139" s="807"/>
      <c r="M139" s="807"/>
      <c r="N139" s="807"/>
      <c r="O139" s="807"/>
      <c r="P139" s="807"/>
      <c r="Q139" s="807"/>
      <c r="R139" s="807"/>
      <c r="S139" s="807"/>
      <c r="T139" s="807"/>
      <c r="U139" s="807"/>
      <c r="V139" s="807"/>
      <c r="W139" s="807"/>
      <c r="X139" s="807"/>
      <c r="Y139" s="807"/>
      <c r="Z139" s="807"/>
      <c r="AA139" s="807"/>
      <c r="AB139" s="807"/>
      <c r="AC139" s="807"/>
    </row>
    <row r="140" spans="1:29">
      <c r="A140" s="807"/>
      <c r="B140" s="847"/>
      <c r="C140" s="807"/>
      <c r="D140" s="807"/>
      <c r="E140" s="807"/>
      <c r="F140" s="807"/>
      <c r="G140" s="807"/>
      <c r="H140" s="807"/>
      <c r="I140" s="807"/>
      <c r="J140" s="807"/>
      <c r="K140" s="807"/>
      <c r="L140" s="807"/>
      <c r="M140" s="807"/>
      <c r="N140" s="807"/>
      <c r="O140" s="807"/>
      <c r="P140" s="807"/>
      <c r="Q140" s="807"/>
      <c r="R140" s="807"/>
      <c r="S140" s="807"/>
      <c r="T140" s="807"/>
      <c r="U140" s="807"/>
      <c r="V140" s="807"/>
      <c r="W140" s="807"/>
      <c r="X140" s="807"/>
      <c r="Y140" s="807"/>
      <c r="Z140" s="807"/>
      <c r="AA140" s="807"/>
      <c r="AB140" s="807"/>
      <c r="AC140" s="807"/>
    </row>
    <row r="141" spans="1:29">
      <c r="A141" s="807"/>
      <c r="B141" s="847"/>
      <c r="C141" s="807"/>
      <c r="D141" s="807"/>
      <c r="E141" s="807"/>
      <c r="F141" s="807"/>
      <c r="G141" s="807"/>
      <c r="H141" s="807"/>
      <c r="I141" s="807"/>
      <c r="J141" s="807"/>
      <c r="K141" s="807"/>
      <c r="L141" s="807"/>
      <c r="M141" s="807"/>
      <c r="N141" s="807"/>
      <c r="O141" s="807"/>
      <c r="P141" s="807"/>
      <c r="Q141" s="807"/>
      <c r="R141" s="807"/>
      <c r="S141" s="807"/>
      <c r="T141" s="807"/>
      <c r="U141" s="807"/>
      <c r="V141" s="807"/>
      <c r="W141" s="807"/>
      <c r="X141" s="807"/>
      <c r="Y141" s="807"/>
      <c r="Z141" s="807"/>
      <c r="AA141" s="807"/>
      <c r="AB141" s="807"/>
      <c r="AC141" s="807"/>
    </row>
    <row r="142" spans="1:29">
      <c r="A142" s="807"/>
      <c r="B142" s="847"/>
      <c r="C142" s="807"/>
      <c r="D142" s="807"/>
      <c r="E142" s="807"/>
      <c r="F142" s="807"/>
      <c r="G142" s="807"/>
      <c r="H142" s="807"/>
      <c r="I142" s="807"/>
      <c r="J142" s="807"/>
      <c r="K142" s="807"/>
      <c r="L142" s="807"/>
      <c r="M142" s="807"/>
      <c r="N142" s="807"/>
      <c r="O142" s="807"/>
      <c r="P142" s="807"/>
      <c r="Q142" s="807"/>
      <c r="R142" s="807"/>
      <c r="S142" s="807"/>
      <c r="T142" s="807"/>
      <c r="U142" s="807"/>
      <c r="V142" s="807"/>
      <c r="W142" s="807"/>
      <c r="X142" s="807"/>
      <c r="Y142" s="807"/>
      <c r="Z142" s="807"/>
      <c r="AA142" s="807"/>
      <c r="AB142" s="807"/>
      <c r="AC142" s="807"/>
    </row>
    <row r="143" spans="1:29">
      <c r="A143" s="807"/>
      <c r="B143" s="847"/>
      <c r="C143" s="807"/>
      <c r="D143" s="807"/>
      <c r="E143" s="807"/>
      <c r="F143" s="807"/>
      <c r="G143" s="807"/>
      <c r="H143" s="807"/>
      <c r="I143" s="807"/>
      <c r="J143" s="807"/>
      <c r="K143" s="807"/>
      <c r="L143" s="807"/>
      <c r="M143" s="807"/>
      <c r="N143" s="807"/>
      <c r="O143" s="807"/>
      <c r="P143" s="807"/>
      <c r="Q143" s="807"/>
      <c r="R143" s="807"/>
      <c r="S143" s="807"/>
      <c r="T143" s="807"/>
      <c r="U143" s="807"/>
      <c r="V143" s="807"/>
      <c r="W143" s="807"/>
      <c r="X143" s="807"/>
      <c r="Y143" s="807"/>
      <c r="Z143" s="807"/>
      <c r="AA143" s="807"/>
      <c r="AB143" s="807"/>
      <c r="AC143" s="807"/>
    </row>
    <row r="144" spans="1:29">
      <c r="A144" s="807"/>
      <c r="B144" s="847"/>
      <c r="C144" s="807"/>
      <c r="D144" s="807"/>
      <c r="E144" s="807"/>
      <c r="F144" s="807"/>
      <c r="G144" s="807"/>
      <c r="H144" s="807"/>
      <c r="I144" s="807"/>
      <c r="J144" s="807"/>
      <c r="K144" s="807"/>
      <c r="L144" s="807"/>
      <c r="M144" s="807"/>
      <c r="N144" s="807"/>
      <c r="O144" s="807"/>
      <c r="P144" s="807"/>
      <c r="Q144" s="807"/>
      <c r="R144" s="807"/>
      <c r="S144" s="807"/>
      <c r="T144" s="807"/>
      <c r="U144" s="807"/>
      <c r="V144" s="807"/>
      <c r="W144" s="807"/>
      <c r="X144" s="807"/>
      <c r="Y144" s="807"/>
      <c r="Z144" s="807"/>
      <c r="AA144" s="807"/>
      <c r="AB144" s="807"/>
      <c r="AC144" s="807"/>
    </row>
    <row r="145" spans="1:29">
      <c r="A145" s="807"/>
      <c r="B145" s="847"/>
      <c r="C145" s="807"/>
      <c r="D145" s="807"/>
      <c r="E145" s="807"/>
      <c r="F145" s="807"/>
      <c r="G145" s="807"/>
      <c r="H145" s="807"/>
      <c r="I145" s="807"/>
      <c r="J145" s="807"/>
      <c r="K145" s="807"/>
      <c r="L145" s="807"/>
      <c r="M145" s="807"/>
      <c r="N145" s="807"/>
      <c r="O145" s="807"/>
      <c r="P145" s="807"/>
      <c r="Q145" s="807"/>
      <c r="R145" s="807"/>
      <c r="S145" s="807"/>
      <c r="T145" s="807"/>
      <c r="U145" s="807"/>
      <c r="V145" s="807"/>
      <c r="W145" s="807"/>
      <c r="X145" s="807"/>
      <c r="Y145" s="807"/>
      <c r="Z145" s="807"/>
      <c r="AA145" s="807"/>
      <c r="AB145" s="807"/>
      <c r="AC145" s="807"/>
    </row>
    <row r="146" spans="1:29">
      <c r="A146" s="807"/>
      <c r="B146" s="847"/>
      <c r="C146" s="807"/>
      <c r="D146" s="807"/>
      <c r="E146" s="807"/>
      <c r="F146" s="807"/>
      <c r="G146" s="807"/>
      <c r="H146" s="807"/>
      <c r="I146" s="807"/>
      <c r="J146" s="807"/>
      <c r="K146" s="807"/>
      <c r="L146" s="807"/>
      <c r="M146" s="807"/>
      <c r="N146" s="807"/>
      <c r="O146" s="807"/>
      <c r="P146" s="807"/>
      <c r="Q146" s="807"/>
      <c r="R146" s="807"/>
      <c r="S146" s="807"/>
      <c r="T146" s="807"/>
      <c r="U146" s="807"/>
      <c r="V146" s="807"/>
      <c r="W146" s="807"/>
      <c r="X146" s="807"/>
      <c r="Y146" s="807"/>
      <c r="Z146" s="807"/>
      <c r="AA146" s="807"/>
      <c r="AB146" s="807"/>
      <c r="AC146" s="807"/>
    </row>
    <row r="147" spans="1:29">
      <c r="A147" s="807"/>
      <c r="B147" s="847"/>
      <c r="C147" s="807"/>
      <c r="D147" s="807"/>
      <c r="E147" s="807"/>
      <c r="F147" s="807"/>
      <c r="G147" s="807"/>
      <c r="H147" s="807"/>
      <c r="I147" s="807"/>
      <c r="J147" s="807"/>
      <c r="K147" s="807"/>
      <c r="L147" s="807"/>
      <c r="M147" s="807"/>
      <c r="N147" s="807"/>
      <c r="O147" s="807"/>
      <c r="P147" s="807"/>
      <c r="Q147" s="807"/>
      <c r="R147" s="807"/>
      <c r="S147" s="807"/>
      <c r="T147" s="807"/>
      <c r="U147" s="807"/>
      <c r="V147" s="807"/>
      <c r="W147" s="807"/>
      <c r="X147" s="807"/>
      <c r="Y147" s="807"/>
      <c r="Z147" s="807"/>
      <c r="AA147" s="807"/>
      <c r="AB147" s="807"/>
      <c r="AC147" s="807"/>
    </row>
    <row r="148" spans="1:29">
      <c r="A148" s="807"/>
      <c r="B148" s="847"/>
      <c r="C148" s="807"/>
      <c r="D148" s="807"/>
      <c r="E148" s="807"/>
      <c r="F148" s="807"/>
      <c r="G148" s="807"/>
      <c r="H148" s="807"/>
      <c r="I148" s="807"/>
      <c r="J148" s="807"/>
      <c r="K148" s="807"/>
      <c r="L148" s="807"/>
      <c r="M148" s="807"/>
      <c r="N148" s="807"/>
      <c r="O148" s="807"/>
      <c r="P148" s="807"/>
      <c r="Q148" s="807"/>
      <c r="R148" s="807"/>
      <c r="S148" s="807"/>
      <c r="T148" s="807"/>
      <c r="U148" s="807"/>
      <c r="V148" s="807"/>
      <c r="W148" s="807"/>
      <c r="X148" s="807"/>
      <c r="Y148" s="807"/>
      <c r="Z148" s="807"/>
      <c r="AA148" s="807"/>
      <c r="AB148" s="807"/>
      <c r="AC148" s="807"/>
    </row>
    <row r="149" spans="1:29">
      <c r="A149" s="807"/>
      <c r="B149" s="847"/>
      <c r="C149" s="807"/>
      <c r="D149" s="807"/>
      <c r="E149" s="807"/>
      <c r="F149" s="807"/>
      <c r="G149" s="807"/>
      <c r="H149" s="807"/>
      <c r="I149" s="807"/>
      <c r="J149" s="807"/>
      <c r="K149" s="807"/>
      <c r="L149" s="807"/>
      <c r="M149" s="807"/>
      <c r="N149" s="807"/>
      <c r="O149" s="807"/>
      <c r="P149" s="807"/>
      <c r="Q149" s="807"/>
      <c r="R149" s="807"/>
      <c r="S149" s="807"/>
      <c r="T149" s="807"/>
      <c r="U149" s="807"/>
      <c r="V149" s="807"/>
      <c r="W149" s="807"/>
      <c r="X149" s="807"/>
      <c r="Y149" s="807"/>
      <c r="Z149" s="807"/>
      <c r="AA149" s="807"/>
      <c r="AB149" s="807"/>
      <c r="AC149" s="807"/>
    </row>
    <row r="150" spans="1:29">
      <c r="A150" s="807"/>
      <c r="B150" s="847"/>
      <c r="C150" s="807"/>
      <c r="D150" s="807"/>
      <c r="E150" s="807"/>
      <c r="F150" s="807"/>
      <c r="G150" s="807"/>
      <c r="H150" s="807"/>
      <c r="I150" s="807"/>
      <c r="J150" s="807"/>
      <c r="K150" s="807"/>
      <c r="L150" s="807"/>
      <c r="M150" s="807"/>
      <c r="N150" s="807"/>
      <c r="O150" s="807"/>
      <c r="P150" s="807"/>
      <c r="Q150" s="807"/>
      <c r="R150" s="807"/>
      <c r="S150" s="807"/>
      <c r="T150" s="807"/>
      <c r="U150" s="807"/>
      <c r="V150" s="807"/>
      <c r="W150" s="807"/>
      <c r="X150" s="807"/>
      <c r="Y150" s="807"/>
      <c r="Z150" s="807"/>
      <c r="AA150" s="807"/>
      <c r="AB150" s="807"/>
      <c r="AC150" s="807"/>
    </row>
    <row r="151" spans="1:29">
      <c r="A151" s="807"/>
      <c r="B151" s="847"/>
      <c r="C151" s="807"/>
      <c r="D151" s="807"/>
      <c r="E151" s="807"/>
      <c r="F151" s="807"/>
      <c r="G151" s="807"/>
      <c r="H151" s="807"/>
      <c r="I151" s="807"/>
      <c r="J151" s="807"/>
      <c r="K151" s="807"/>
      <c r="L151" s="807"/>
      <c r="M151" s="807"/>
      <c r="N151" s="807"/>
      <c r="O151" s="807"/>
      <c r="P151" s="807"/>
      <c r="Q151" s="807"/>
      <c r="R151" s="807"/>
      <c r="S151" s="807"/>
      <c r="T151" s="807"/>
      <c r="U151" s="807"/>
      <c r="V151" s="807"/>
      <c r="W151" s="807"/>
      <c r="X151" s="807"/>
      <c r="Y151" s="807"/>
      <c r="Z151" s="807"/>
      <c r="AA151" s="807"/>
      <c r="AB151" s="807"/>
      <c r="AC151" s="807"/>
    </row>
    <row r="152" spans="1:29">
      <c r="A152" s="807"/>
      <c r="B152" s="847"/>
      <c r="C152" s="807"/>
      <c r="D152" s="807"/>
      <c r="E152" s="807"/>
      <c r="F152" s="807"/>
      <c r="G152" s="807"/>
      <c r="H152" s="807"/>
      <c r="I152" s="807"/>
      <c r="J152" s="807"/>
      <c r="K152" s="807"/>
      <c r="L152" s="807"/>
      <c r="M152" s="807"/>
      <c r="N152" s="807"/>
      <c r="O152" s="807"/>
      <c r="P152" s="807"/>
      <c r="Q152" s="807"/>
      <c r="R152" s="807"/>
      <c r="S152" s="807"/>
      <c r="T152" s="807"/>
      <c r="U152" s="807"/>
      <c r="V152" s="807"/>
      <c r="W152" s="807"/>
      <c r="X152" s="807"/>
      <c r="Y152" s="807"/>
      <c r="Z152" s="807"/>
      <c r="AA152" s="807"/>
      <c r="AB152" s="807"/>
      <c r="AC152" s="807"/>
    </row>
    <row r="153" spans="1:29">
      <c r="A153" s="807"/>
      <c r="B153" s="847"/>
      <c r="C153" s="807"/>
      <c r="D153" s="807"/>
      <c r="E153" s="807"/>
      <c r="F153" s="807"/>
      <c r="G153" s="807"/>
      <c r="H153" s="807"/>
      <c r="I153" s="807"/>
      <c r="J153" s="807"/>
      <c r="K153" s="807"/>
      <c r="L153" s="807"/>
      <c r="M153" s="807"/>
      <c r="N153" s="807"/>
      <c r="O153" s="807"/>
      <c r="P153" s="807"/>
      <c r="Q153" s="807"/>
      <c r="R153" s="807"/>
      <c r="S153" s="807"/>
      <c r="T153" s="807"/>
      <c r="U153" s="807"/>
      <c r="V153" s="807"/>
      <c r="W153" s="807"/>
      <c r="X153" s="807"/>
      <c r="Y153" s="807"/>
      <c r="Z153" s="807"/>
      <c r="AA153" s="807"/>
      <c r="AB153" s="807"/>
      <c r="AC153" s="807"/>
    </row>
    <row r="154" spans="1:29">
      <c r="A154" s="807"/>
      <c r="B154" s="847"/>
      <c r="C154" s="807"/>
      <c r="D154" s="807"/>
      <c r="E154" s="807"/>
      <c r="F154" s="807"/>
      <c r="G154" s="807"/>
      <c r="H154" s="807"/>
      <c r="I154" s="807"/>
      <c r="J154" s="807"/>
      <c r="K154" s="807"/>
      <c r="L154" s="807"/>
      <c r="M154" s="807"/>
      <c r="N154" s="807"/>
      <c r="O154" s="807"/>
      <c r="P154" s="807"/>
      <c r="Q154" s="807"/>
      <c r="R154" s="807"/>
      <c r="S154" s="807"/>
      <c r="T154" s="807"/>
      <c r="U154" s="807"/>
      <c r="V154" s="807"/>
      <c r="W154" s="807"/>
      <c r="X154" s="807"/>
      <c r="Y154" s="807"/>
      <c r="Z154" s="807"/>
      <c r="AA154" s="807"/>
      <c r="AB154" s="807"/>
      <c r="AC154" s="807"/>
    </row>
    <row r="155" spans="1:29">
      <c r="A155" s="807"/>
      <c r="B155" s="847"/>
      <c r="C155" s="807"/>
      <c r="D155" s="807"/>
      <c r="E155" s="807"/>
      <c r="F155" s="807"/>
      <c r="G155" s="807"/>
      <c r="H155" s="807"/>
      <c r="I155" s="807"/>
      <c r="J155" s="807"/>
      <c r="K155" s="807"/>
      <c r="L155" s="807"/>
      <c r="M155" s="807"/>
      <c r="N155" s="807"/>
      <c r="O155" s="807"/>
      <c r="P155" s="807"/>
      <c r="Q155" s="807"/>
      <c r="R155" s="807"/>
      <c r="S155" s="807"/>
      <c r="T155" s="807"/>
      <c r="U155" s="807"/>
      <c r="V155" s="807"/>
      <c r="W155" s="807"/>
      <c r="X155" s="807"/>
      <c r="Y155" s="807"/>
      <c r="Z155" s="807"/>
      <c r="AA155" s="807"/>
      <c r="AB155" s="807"/>
      <c r="AC155" s="807"/>
    </row>
    <row r="156" spans="1:29">
      <c r="A156" s="807"/>
      <c r="B156" s="847"/>
      <c r="C156" s="807"/>
      <c r="D156" s="807"/>
      <c r="E156" s="807"/>
      <c r="F156" s="807"/>
      <c r="G156" s="807"/>
      <c r="H156" s="807"/>
      <c r="I156" s="807"/>
      <c r="J156" s="807"/>
      <c r="K156" s="807"/>
      <c r="L156" s="807"/>
      <c r="M156" s="807"/>
      <c r="N156" s="807"/>
      <c r="O156" s="807"/>
      <c r="P156" s="807"/>
      <c r="Q156" s="807"/>
      <c r="R156" s="807"/>
      <c r="S156" s="807"/>
      <c r="T156" s="807"/>
      <c r="U156" s="807"/>
      <c r="V156" s="807"/>
      <c r="W156" s="807"/>
      <c r="X156" s="807"/>
      <c r="Y156" s="807"/>
      <c r="Z156" s="807"/>
      <c r="AA156" s="807"/>
      <c r="AB156" s="807"/>
      <c r="AC156" s="807"/>
    </row>
    <row r="157" spans="1:29">
      <c r="A157" s="807"/>
      <c r="B157" s="847"/>
      <c r="C157" s="807"/>
      <c r="D157" s="807"/>
      <c r="E157" s="807"/>
      <c r="F157" s="807"/>
      <c r="G157" s="807"/>
      <c r="H157" s="807"/>
      <c r="I157" s="807"/>
      <c r="J157" s="807"/>
      <c r="K157" s="807"/>
      <c r="L157" s="807"/>
      <c r="M157" s="807"/>
      <c r="N157" s="807"/>
      <c r="O157" s="807"/>
      <c r="P157" s="807"/>
      <c r="Q157" s="807"/>
      <c r="R157" s="807"/>
      <c r="S157" s="807"/>
      <c r="T157" s="807"/>
      <c r="U157" s="807"/>
      <c r="V157" s="807"/>
      <c r="W157" s="807"/>
      <c r="X157" s="807"/>
      <c r="Y157" s="807"/>
      <c r="Z157" s="807"/>
      <c r="AA157" s="807"/>
      <c r="AB157" s="807"/>
      <c r="AC157" s="807"/>
    </row>
    <row r="158" spans="1:29">
      <c r="A158" s="807"/>
      <c r="B158" s="847"/>
      <c r="C158" s="807"/>
      <c r="D158" s="807"/>
      <c r="E158" s="807"/>
      <c r="F158" s="807"/>
      <c r="G158" s="807"/>
      <c r="H158" s="807"/>
      <c r="I158" s="807"/>
      <c r="J158" s="807"/>
      <c r="K158" s="807"/>
      <c r="L158" s="807"/>
      <c r="M158" s="807"/>
      <c r="N158" s="807"/>
      <c r="O158" s="807"/>
      <c r="P158" s="807"/>
      <c r="Q158" s="807"/>
      <c r="R158" s="807"/>
      <c r="S158" s="807"/>
      <c r="T158" s="807"/>
      <c r="U158" s="807"/>
      <c r="V158" s="807"/>
      <c r="W158" s="807"/>
      <c r="X158" s="807"/>
      <c r="Y158" s="807"/>
      <c r="Z158" s="807"/>
      <c r="AA158" s="807"/>
      <c r="AB158" s="807"/>
      <c r="AC158" s="807"/>
    </row>
    <row r="159" spans="1:29">
      <c r="A159" s="807"/>
      <c r="B159" s="847"/>
      <c r="C159" s="807"/>
      <c r="D159" s="807"/>
      <c r="E159" s="807"/>
      <c r="F159" s="807"/>
      <c r="G159" s="807"/>
      <c r="H159" s="807"/>
      <c r="I159" s="807"/>
      <c r="J159" s="807"/>
      <c r="K159" s="807"/>
      <c r="L159" s="807"/>
      <c r="M159" s="807"/>
      <c r="N159" s="807"/>
      <c r="O159" s="807"/>
      <c r="P159" s="807"/>
      <c r="Q159" s="807"/>
      <c r="R159" s="807"/>
      <c r="S159" s="807"/>
      <c r="T159" s="807"/>
      <c r="U159" s="807"/>
      <c r="V159" s="807"/>
      <c r="W159" s="807"/>
      <c r="X159" s="807"/>
      <c r="Y159" s="807"/>
      <c r="Z159" s="807"/>
      <c r="AA159" s="807"/>
      <c r="AB159" s="807"/>
      <c r="AC159" s="807"/>
    </row>
    <row r="160" spans="1:29">
      <c r="A160" s="807"/>
      <c r="B160" s="847"/>
      <c r="C160" s="807"/>
      <c r="D160" s="807"/>
      <c r="E160" s="807"/>
      <c r="F160" s="807"/>
      <c r="G160" s="807"/>
      <c r="H160" s="807"/>
      <c r="I160" s="807"/>
      <c r="J160" s="807"/>
      <c r="K160" s="807"/>
      <c r="L160" s="807"/>
      <c r="M160" s="807"/>
      <c r="N160" s="807"/>
      <c r="O160" s="807"/>
      <c r="P160" s="807"/>
      <c r="Q160" s="807"/>
      <c r="R160" s="807"/>
      <c r="S160" s="807"/>
      <c r="T160" s="807"/>
      <c r="U160" s="807"/>
      <c r="V160" s="807"/>
      <c r="W160" s="807"/>
      <c r="X160" s="807"/>
      <c r="Y160" s="807"/>
      <c r="Z160" s="807"/>
      <c r="AA160" s="807"/>
      <c r="AB160" s="807"/>
      <c r="AC160" s="807"/>
    </row>
    <row r="161" spans="1:29">
      <c r="A161" s="807"/>
      <c r="B161" s="847"/>
      <c r="C161" s="807"/>
      <c r="D161" s="807"/>
      <c r="E161" s="807"/>
      <c r="F161" s="807"/>
      <c r="G161" s="807"/>
      <c r="H161" s="807"/>
      <c r="I161" s="807"/>
      <c r="J161" s="807"/>
      <c r="K161" s="807"/>
      <c r="L161" s="807"/>
      <c r="M161" s="807"/>
      <c r="N161" s="807"/>
      <c r="O161" s="807"/>
      <c r="P161" s="807"/>
      <c r="Q161" s="807"/>
      <c r="R161" s="807"/>
      <c r="S161" s="807"/>
      <c r="T161" s="807"/>
      <c r="U161" s="807"/>
      <c r="V161" s="807"/>
      <c r="W161" s="807"/>
      <c r="X161" s="807"/>
      <c r="Y161" s="807"/>
      <c r="Z161" s="807"/>
      <c r="AA161" s="807"/>
      <c r="AB161" s="807"/>
      <c r="AC161" s="807"/>
    </row>
    <row r="162" spans="1:29">
      <c r="A162" s="807"/>
      <c r="B162" s="847"/>
      <c r="C162" s="807"/>
      <c r="D162" s="807"/>
      <c r="E162" s="807"/>
      <c r="F162" s="807"/>
      <c r="G162" s="807"/>
      <c r="H162" s="807"/>
      <c r="I162" s="807"/>
      <c r="J162" s="807"/>
      <c r="K162" s="807"/>
      <c r="L162" s="807"/>
      <c r="M162" s="807"/>
      <c r="N162" s="807"/>
      <c r="O162" s="807"/>
      <c r="P162" s="807"/>
      <c r="Q162" s="807"/>
      <c r="R162" s="807"/>
      <c r="S162" s="807"/>
      <c r="T162" s="807"/>
      <c r="U162" s="807"/>
      <c r="V162" s="807"/>
      <c r="W162" s="807"/>
      <c r="X162" s="807"/>
      <c r="Y162" s="807"/>
      <c r="Z162" s="807"/>
      <c r="AA162" s="807"/>
      <c r="AB162" s="807"/>
      <c r="AC162" s="807"/>
    </row>
    <row r="163" spans="1:29">
      <c r="A163" s="807"/>
      <c r="B163" s="847"/>
      <c r="C163" s="807"/>
      <c r="D163" s="807"/>
      <c r="E163" s="807"/>
      <c r="F163" s="807"/>
      <c r="G163" s="807"/>
      <c r="H163" s="807"/>
      <c r="I163" s="807"/>
      <c r="J163" s="807"/>
      <c r="K163" s="807"/>
      <c r="L163" s="807"/>
      <c r="M163" s="807"/>
      <c r="N163" s="807"/>
      <c r="O163" s="807"/>
      <c r="P163" s="807"/>
      <c r="Q163" s="807"/>
      <c r="R163" s="807"/>
      <c r="S163" s="807"/>
      <c r="T163" s="807"/>
      <c r="U163" s="807"/>
      <c r="V163" s="807"/>
      <c r="W163" s="807"/>
      <c r="X163" s="807"/>
      <c r="Y163" s="807"/>
      <c r="Z163" s="807"/>
      <c r="AA163" s="807"/>
      <c r="AB163" s="807"/>
      <c r="AC163" s="807"/>
    </row>
    <row r="164" spans="1:29">
      <c r="A164" s="807"/>
      <c r="B164" s="847"/>
      <c r="C164" s="807"/>
      <c r="D164" s="807"/>
      <c r="E164" s="807"/>
      <c r="F164" s="807"/>
      <c r="G164" s="807"/>
      <c r="H164" s="807"/>
      <c r="I164" s="807"/>
      <c r="J164" s="807"/>
      <c r="K164" s="807"/>
      <c r="L164" s="807"/>
      <c r="M164" s="807"/>
      <c r="N164" s="807"/>
      <c r="O164" s="807"/>
      <c r="P164" s="807"/>
      <c r="Q164" s="807"/>
      <c r="R164" s="807"/>
      <c r="S164" s="807"/>
      <c r="T164" s="807"/>
      <c r="U164" s="807"/>
      <c r="V164" s="807"/>
      <c r="W164" s="807"/>
      <c r="X164" s="807"/>
      <c r="Y164" s="807"/>
      <c r="Z164" s="807"/>
      <c r="AA164" s="807"/>
      <c r="AB164" s="807"/>
      <c r="AC164" s="807"/>
    </row>
    <row r="165" spans="1:29">
      <c r="A165" s="807"/>
      <c r="B165" s="847"/>
      <c r="C165" s="807"/>
      <c r="D165" s="807"/>
      <c r="E165" s="807"/>
      <c r="F165" s="807"/>
      <c r="G165" s="807"/>
      <c r="H165" s="807"/>
      <c r="I165" s="807"/>
      <c r="J165" s="807"/>
      <c r="K165" s="807"/>
      <c r="L165" s="807"/>
      <c r="M165" s="807"/>
      <c r="N165" s="807"/>
      <c r="O165" s="807"/>
      <c r="P165" s="807"/>
      <c r="Q165" s="807"/>
      <c r="R165" s="807"/>
      <c r="S165" s="807"/>
      <c r="T165" s="807"/>
      <c r="U165" s="807"/>
      <c r="V165" s="807"/>
      <c r="W165" s="807"/>
      <c r="X165" s="807"/>
      <c r="Y165" s="807"/>
      <c r="Z165" s="807"/>
      <c r="AA165" s="807"/>
      <c r="AB165" s="807"/>
      <c r="AC165" s="807"/>
    </row>
    <row r="166" spans="1:29">
      <c r="A166" s="807"/>
      <c r="B166" s="847"/>
      <c r="C166" s="807"/>
      <c r="D166" s="807"/>
      <c r="E166" s="807"/>
      <c r="F166" s="807"/>
      <c r="G166" s="807"/>
      <c r="H166" s="807"/>
      <c r="I166" s="807"/>
      <c r="J166" s="807"/>
      <c r="K166" s="807"/>
      <c r="L166" s="807"/>
      <c r="M166" s="807"/>
      <c r="N166" s="807"/>
      <c r="O166" s="807"/>
      <c r="P166" s="807"/>
      <c r="Q166" s="807"/>
      <c r="R166" s="807"/>
      <c r="S166" s="807"/>
      <c r="T166" s="807"/>
      <c r="U166" s="807"/>
      <c r="V166" s="807"/>
      <c r="W166" s="807"/>
      <c r="X166" s="807"/>
      <c r="Y166" s="807"/>
      <c r="Z166" s="807"/>
      <c r="AA166" s="807"/>
      <c r="AB166" s="807"/>
      <c r="AC166" s="807"/>
    </row>
    <row r="167" spans="1:29">
      <c r="A167" s="807"/>
      <c r="B167" s="847"/>
      <c r="C167" s="807"/>
      <c r="D167" s="807"/>
      <c r="E167" s="807"/>
      <c r="F167" s="807"/>
      <c r="G167" s="807"/>
      <c r="H167" s="807"/>
      <c r="I167" s="807"/>
      <c r="J167" s="807"/>
      <c r="K167" s="807"/>
      <c r="L167" s="807"/>
      <c r="M167" s="807"/>
      <c r="N167" s="807"/>
      <c r="O167" s="807"/>
      <c r="P167" s="807"/>
      <c r="Q167" s="807"/>
      <c r="R167" s="807"/>
      <c r="S167" s="807"/>
      <c r="T167" s="807"/>
      <c r="U167" s="807"/>
      <c r="V167" s="807"/>
      <c r="W167" s="807"/>
      <c r="X167" s="807"/>
      <c r="Y167" s="807"/>
      <c r="Z167" s="807"/>
      <c r="AA167" s="807"/>
      <c r="AB167" s="807"/>
      <c r="AC167" s="807"/>
    </row>
    <row r="168" spans="1:29">
      <c r="A168" s="807"/>
      <c r="B168" s="847"/>
      <c r="C168" s="807"/>
      <c r="D168" s="807"/>
      <c r="E168" s="807"/>
      <c r="F168" s="807"/>
      <c r="G168" s="807"/>
      <c r="H168" s="807"/>
      <c r="I168" s="807"/>
      <c r="J168" s="807"/>
      <c r="K168" s="807"/>
      <c r="L168" s="807"/>
      <c r="M168" s="807"/>
      <c r="N168" s="807"/>
      <c r="O168" s="807"/>
      <c r="P168" s="807"/>
      <c r="Q168" s="807"/>
      <c r="R168" s="807"/>
      <c r="S168" s="807"/>
      <c r="T168" s="807"/>
      <c r="U168" s="807"/>
      <c r="V168" s="807"/>
      <c r="W168" s="807"/>
      <c r="X168" s="807"/>
      <c r="Y168" s="807"/>
      <c r="Z168" s="807"/>
      <c r="AA168" s="807"/>
      <c r="AB168" s="807"/>
      <c r="AC168" s="807"/>
    </row>
  </sheetData>
  <sheetProtection sheet="1" objects="1" scenarios="1"/>
  <mergeCells count="2">
    <mergeCell ref="O5:P5"/>
    <mergeCell ref="D2:E2"/>
  </mergeCells>
  <dataValidations count="2">
    <dataValidation allowBlank="1" showInputMessage="1" showErrorMessage="1" promptTitle="Vorsicht!" prompt="Wenn Sie die manuelle Bearbeitung zulassen, überschreiben Sie die monatliche Gleichverteilung der ermittelten Jahreswerte!" sqref="P7 B2:C2"/>
    <dataValidation type="custom" showInputMessage="1" showErrorMessage="1" errorTitle="Manuelle Bearbeitung deaktiviert" error="Wenn Sie die vorgeschlagenen Werte überschreiben wollen, aktivieren Sie oben die manuelle Bearbeitung, indem Sie &quot;ja&quot; eingeben!" sqref="D14:O14 C20:O20 D24:O51 C49:C50">
      <formula1>$B$2="ja"</formula1>
    </dataValidation>
  </dataValidations>
  <hyperlinks>
    <hyperlink ref="D2:E2" location="Startseite!C7" display="zurück zur Startseite"/>
  </hyperlinks>
  <pageMargins left="0.82677165354330717" right="0" top="1.1811023622047245" bottom="0.23622047244094491" header="0.19685039370078741" footer="0.23622047244094491"/>
  <pageSetup paperSize="9" scale="45" orientation="landscape" blackAndWhite="1" r:id="rId1"/>
  <headerFooter alignWithMargins="0">
    <oddFooter>&amp;L&amp;D&amp;RCopyright: Handwerkskammer Düsseldorf</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3">
    <tabColor theme="0"/>
  </sheetPr>
  <dimension ref="A1:V311"/>
  <sheetViews>
    <sheetView showGridLines="0" zoomScaleNormal="100" zoomScaleSheetLayoutView="89" workbookViewId="0">
      <selection activeCell="I2" sqref="I2"/>
    </sheetView>
  </sheetViews>
  <sheetFormatPr baseColWidth="10" defaultColWidth="11.42578125" defaultRowHeight="12.75"/>
  <cols>
    <col min="1" max="1" width="11.28515625" style="2" customWidth="1"/>
    <col min="2" max="8" width="11.42578125" style="2" customWidth="1"/>
    <col min="9" max="9" width="18.28515625" style="2" customWidth="1"/>
    <col min="10" max="16384" width="11.42578125" style="2"/>
  </cols>
  <sheetData>
    <row r="1" spans="1:22">
      <c r="A1" s="75"/>
      <c r="B1" s="75"/>
      <c r="C1" s="75"/>
      <c r="D1" s="75"/>
      <c r="E1" s="75"/>
      <c r="F1" s="75"/>
      <c r="G1" s="75"/>
      <c r="H1" s="75"/>
      <c r="I1" s="75"/>
      <c r="J1" s="75"/>
      <c r="K1" s="75"/>
      <c r="L1" s="75"/>
      <c r="M1" s="75"/>
      <c r="N1" s="75"/>
      <c r="O1" s="75"/>
      <c r="P1" s="75"/>
      <c r="Q1" s="75"/>
      <c r="R1" s="75"/>
      <c r="S1" s="75"/>
      <c r="T1" s="75"/>
      <c r="U1" s="75"/>
      <c r="V1" s="75"/>
    </row>
    <row r="2" spans="1:22">
      <c r="A2" s="75"/>
      <c r="B2" s="75"/>
      <c r="C2" s="75"/>
      <c r="D2" s="75"/>
      <c r="E2" s="75"/>
      <c r="F2" s="75"/>
      <c r="G2" s="75"/>
      <c r="H2" s="75"/>
      <c r="I2" s="1053" t="s">
        <v>519</v>
      </c>
      <c r="J2" s="75"/>
      <c r="K2" s="75"/>
      <c r="L2" s="75"/>
      <c r="M2" s="75"/>
      <c r="N2" s="75"/>
      <c r="O2" s="75"/>
      <c r="P2" s="75"/>
      <c r="Q2" s="75"/>
      <c r="R2" s="75"/>
      <c r="S2" s="75"/>
      <c r="T2" s="75"/>
      <c r="U2" s="75"/>
      <c r="V2" s="75"/>
    </row>
    <row r="3" spans="1:22">
      <c r="A3" s="75"/>
      <c r="B3" s="75"/>
      <c r="C3" s="75"/>
      <c r="D3" s="75"/>
      <c r="E3" s="75"/>
      <c r="F3" s="75"/>
      <c r="G3" s="75"/>
      <c r="H3" s="75"/>
      <c r="I3" s="75"/>
      <c r="J3" s="75"/>
      <c r="K3" s="75"/>
      <c r="L3" s="75"/>
      <c r="M3" s="75"/>
      <c r="N3" s="75"/>
      <c r="O3" s="75"/>
      <c r="P3" s="75"/>
      <c r="Q3" s="75"/>
      <c r="R3" s="75"/>
      <c r="S3" s="75"/>
      <c r="T3" s="75"/>
      <c r="U3" s="75"/>
      <c r="V3" s="75"/>
    </row>
    <row r="4" spans="1:22">
      <c r="A4" s="75"/>
      <c r="B4" s="75"/>
      <c r="C4" s="75"/>
      <c r="D4" s="75"/>
      <c r="E4" s="75"/>
      <c r="F4" s="75"/>
      <c r="G4" s="75"/>
      <c r="H4" s="75"/>
      <c r="I4" s="75"/>
      <c r="J4" s="75"/>
      <c r="K4" s="75"/>
      <c r="L4" s="75"/>
      <c r="M4" s="75"/>
      <c r="N4" s="75"/>
      <c r="O4" s="75"/>
      <c r="P4" s="75"/>
      <c r="Q4" s="75"/>
      <c r="R4" s="75"/>
      <c r="S4" s="75"/>
      <c r="T4" s="75"/>
      <c r="U4" s="75"/>
      <c r="V4" s="75"/>
    </row>
    <row r="5" spans="1:22">
      <c r="A5" s="75"/>
      <c r="B5" s="75"/>
      <c r="C5" s="75"/>
      <c r="D5" s="75"/>
      <c r="E5" s="75"/>
      <c r="F5" s="75"/>
      <c r="G5" s="75"/>
      <c r="H5" s="75"/>
      <c r="I5" s="75"/>
      <c r="J5" s="75"/>
      <c r="K5" s="75"/>
      <c r="L5" s="75"/>
      <c r="M5" s="75"/>
      <c r="N5" s="75"/>
      <c r="O5" s="75"/>
      <c r="P5" s="75"/>
      <c r="Q5" s="75"/>
      <c r="R5" s="75"/>
      <c r="S5" s="75"/>
      <c r="T5" s="75"/>
      <c r="U5" s="75"/>
      <c r="V5" s="75"/>
    </row>
    <row r="6" spans="1:22">
      <c r="A6" s="75"/>
      <c r="B6" s="75"/>
      <c r="C6" s="75"/>
      <c r="D6" s="75"/>
      <c r="E6" s="75"/>
      <c r="F6" s="75"/>
      <c r="G6" s="75"/>
      <c r="H6" s="75"/>
      <c r="I6" s="75"/>
      <c r="J6" s="75"/>
      <c r="K6" s="75"/>
      <c r="L6" s="75"/>
      <c r="M6" s="75"/>
      <c r="N6" s="75"/>
      <c r="O6" s="75"/>
      <c r="P6" s="75"/>
      <c r="Q6" s="75"/>
      <c r="R6" s="75"/>
      <c r="S6" s="75"/>
      <c r="T6" s="75"/>
      <c r="U6" s="75"/>
      <c r="V6" s="75"/>
    </row>
    <row r="7" spans="1:22">
      <c r="A7" s="75"/>
      <c r="B7" s="75"/>
      <c r="C7" s="75"/>
      <c r="D7" s="75"/>
      <c r="E7" s="75"/>
      <c r="F7" s="75"/>
      <c r="G7" s="75"/>
      <c r="H7" s="75"/>
      <c r="I7" s="75"/>
      <c r="J7" s="75"/>
      <c r="K7" s="75"/>
      <c r="L7" s="75"/>
      <c r="M7" s="75"/>
      <c r="N7" s="75"/>
      <c r="O7" s="75"/>
      <c r="P7" s="75"/>
      <c r="Q7" s="75"/>
      <c r="R7" s="75"/>
      <c r="S7" s="75"/>
      <c r="T7" s="75"/>
      <c r="U7" s="75"/>
      <c r="V7" s="75"/>
    </row>
    <row r="8" spans="1:22">
      <c r="A8" s="75"/>
      <c r="B8" s="75"/>
      <c r="C8" s="75"/>
      <c r="D8" s="75"/>
      <c r="E8" s="75"/>
      <c r="F8" s="75"/>
      <c r="G8" s="75"/>
      <c r="H8" s="75"/>
      <c r="I8" s="75"/>
      <c r="J8" s="630"/>
      <c r="K8" s="75"/>
      <c r="L8" s="75"/>
      <c r="M8" s="75"/>
      <c r="N8" s="75"/>
      <c r="O8" s="75"/>
      <c r="P8" s="75"/>
      <c r="Q8" s="75"/>
      <c r="R8" s="75"/>
      <c r="S8" s="75"/>
      <c r="T8" s="75"/>
      <c r="U8" s="75"/>
      <c r="V8" s="75"/>
    </row>
    <row r="9" spans="1:22">
      <c r="A9" s="75"/>
      <c r="B9" s="75"/>
      <c r="C9" s="75"/>
      <c r="D9" s="75"/>
      <c r="E9" s="75"/>
      <c r="F9" s="75"/>
      <c r="G9" s="75"/>
      <c r="H9" s="75"/>
      <c r="I9" s="75"/>
      <c r="J9" s="75"/>
      <c r="K9" s="75"/>
      <c r="L9" s="75"/>
      <c r="M9" s="75"/>
      <c r="N9" s="75"/>
      <c r="O9" s="75"/>
      <c r="P9" s="75"/>
      <c r="Q9" s="75"/>
      <c r="R9" s="75"/>
      <c r="S9" s="75"/>
      <c r="T9" s="75"/>
      <c r="U9" s="75"/>
      <c r="V9" s="75"/>
    </row>
    <row r="10" spans="1:22">
      <c r="A10" s="75"/>
      <c r="B10" s="75"/>
      <c r="C10" s="75"/>
      <c r="D10" s="75"/>
      <c r="E10" s="75"/>
      <c r="F10" s="75"/>
      <c r="G10" s="75"/>
      <c r="H10" s="75"/>
      <c r="I10" s="75"/>
      <c r="J10" s="75"/>
      <c r="K10" s="75"/>
      <c r="L10" s="75"/>
      <c r="M10" s="75"/>
      <c r="N10" s="75"/>
      <c r="O10" s="75"/>
      <c r="P10" s="75"/>
      <c r="Q10" s="75"/>
      <c r="R10" s="75"/>
      <c r="S10" s="75"/>
      <c r="T10" s="75"/>
      <c r="U10" s="75"/>
      <c r="V10" s="75"/>
    </row>
    <row r="11" spans="1:22">
      <c r="A11" s="75"/>
      <c r="B11" s="75"/>
      <c r="C11" s="75"/>
      <c r="D11" s="75"/>
      <c r="E11" s="75"/>
      <c r="F11" s="75"/>
      <c r="G11" s="75"/>
      <c r="H11" s="75"/>
      <c r="I11" s="1052"/>
      <c r="J11" s="75"/>
      <c r="K11" s="75"/>
      <c r="L11" s="75"/>
      <c r="M11" s="75"/>
      <c r="N11" s="75"/>
      <c r="O11" s="75"/>
      <c r="P11" s="75"/>
      <c r="Q11" s="75"/>
      <c r="R11" s="75"/>
      <c r="S11" s="75"/>
      <c r="T11" s="75"/>
      <c r="U11" s="75"/>
      <c r="V11" s="75"/>
    </row>
    <row r="12" spans="1:22">
      <c r="A12" s="75"/>
      <c r="B12" s="75"/>
      <c r="C12" s="75"/>
      <c r="D12" s="75"/>
      <c r="E12" s="75"/>
      <c r="F12" s="75"/>
      <c r="G12" s="75"/>
      <c r="H12" s="75"/>
      <c r="I12" s="75"/>
      <c r="J12" s="75"/>
      <c r="K12" s="75"/>
      <c r="L12" s="75"/>
      <c r="M12" s="75"/>
      <c r="N12" s="75"/>
      <c r="O12" s="75"/>
      <c r="P12" s="75"/>
      <c r="Q12" s="75"/>
      <c r="R12" s="75"/>
      <c r="S12" s="75"/>
      <c r="T12" s="75"/>
      <c r="U12" s="75"/>
      <c r="V12" s="75"/>
    </row>
    <row r="13" spans="1:22">
      <c r="A13" s="75"/>
      <c r="B13" s="75"/>
      <c r="C13" s="75"/>
      <c r="D13" s="75"/>
      <c r="E13" s="75"/>
      <c r="F13" s="75"/>
      <c r="G13" s="75"/>
      <c r="H13" s="75"/>
      <c r="I13" s="75"/>
      <c r="J13" s="75"/>
      <c r="K13" s="75"/>
      <c r="L13" s="75"/>
      <c r="M13" s="75"/>
      <c r="N13" s="75"/>
      <c r="O13" s="75"/>
      <c r="P13" s="75"/>
      <c r="Q13" s="75"/>
      <c r="R13" s="75"/>
      <c r="S13" s="75"/>
      <c r="T13" s="75"/>
      <c r="U13" s="75"/>
      <c r="V13" s="75"/>
    </row>
    <row r="14" spans="1:22">
      <c r="A14" s="75"/>
      <c r="B14" s="75"/>
      <c r="C14" s="75"/>
      <c r="D14" s="75"/>
      <c r="E14" s="75"/>
      <c r="F14" s="75"/>
      <c r="G14" s="75"/>
      <c r="H14" s="75"/>
      <c r="I14" s="75"/>
      <c r="J14" s="75"/>
      <c r="K14" s="75"/>
      <c r="L14" s="75"/>
      <c r="M14" s="75"/>
      <c r="N14" s="75"/>
      <c r="O14" s="75"/>
      <c r="P14" s="75"/>
      <c r="Q14" s="75"/>
      <c r="R14" s="75"/>
      <c r="S14" s="75"/>
      <c r="T14" s="75"/>
      <c r="U14" s="75"/>
      <c r="V14" s="75"/>
    </row>
    <row r="15" spans="1:22">
      <c r="A15" s="75"/>
      <c r="B15" s="75"/>
      <c r="C15" s="75"/>
      <c r="D15" s="75"/>
      <c r="E15" s="75"/>
      <c r="F15" s="75"/>
      <c r="G15" s="75"/>
      <c r="H15" s="75"/>
      <c r="I15" s="75"/>
      <c r="J15" s="75"/>
      <c r="K15" s="75"/>
      <c r="L15" s="75"/>
      <c r="M15" s="75"/>
      <c r="N15" s="75"/>
      <c r="O15" s="75"/>
      <c r="P15" s="75"/>
      <c r="Q15" s="75"/>
      <c r="R15" s="75"/>
      <c r="S15" s="75"/>
      <c r="T15" s="75"/>
      <c r="U15" s="75"/>
      <c r="V15" s="75"/>
    </row>
    <row r="16" spans="1:22">
      <c r="A16" s="75"/>
      <c r="B16" s="75"/>
      <c r="C16" s="75"/>
      <c r="D16" s="75"/>
      <c r="E16" s="75"/>
      <c r="F16" s="75"/>
      <c r="G16" s="75"/>
      <c r="H16" s="75"/>
      <c r="I16" s="75"/>
      <c r="J16" s="75"/>
      <c r="K16" s="75"/>
      <c r="L16" s="75"/>
      <c r="M16" s="75"/>
      <c r="N16" s="75"/>
      <c r="O16" s="75"/>
      <c r="P16" s="75"/>
      <c r="Q16" s="75"/>
      <c r="R16" s="75"/>
      <c r="S16" s="75"/>
      <c r="T16" s="75"/>
      <c r="U16" s="75"/>
      <c r="V16" s="75"/>
    </row>
    <row r="17" spans="1:22">
      <c r="A17" s="75"/>
      <c r="B17" s="75"/>
      <c r="C17" s="75"/>
      <c r="D17" s="75"/>
      <c r="E17" s="75"/>
      <c r="F17" s="75"/>
      <c r="G17" s="75"/>
      <c r="H17" s="75"/>
      <c r="I17" s="75"/>
      <c r="J17" s="75"/>
      <c r="K17" s="75"/>
      <c r="L17" s="75"/>
      <c r="M17" s="75"/>
      <c r="N17" s="75"/>
      <c r="O17" s="75"/>
      <c r="P17" s="75"/>
      <c r="Q17" s="75"/>
      <c r="R17" s="75"/>
      <c r="S17" s="75"/>
      <c r="T17" s="75"/>
      <c r="U17" s="75"/>
      <c r="V17" s="75"/>
    </row>
    <row r="18" spans="1:22">
      <c r="A18" s="75"/>
      <c r="B18" s="75"/>
      <c r="C18" s="75"/>
      <c r="D18" s="75"/>
      <c r="E18" s="75"/>
      <c r="F18" s="75"/>
      <c r="G18" s="75"/>
      <c r="H18" s="75"/>
      <c r="I18" s="75"/>
      <c r="J18" s="75"/>
      <c r="K18" s="75"/>
      <c r="L18" s="75"/>
      <c r="M18" s="75"/>
      <c r="N18" s="75"/>
      <c r="O18" s="75"/>
      <c r="P18" s="75"/>
      <c r="Q18" s="75"/>
      <c r="R18" s="75"/>
      <c r="S18" s="75"/>
      <c r="T18" s="75"/>
      <c r="U18" s="75"/>
      <c r="V18" s="75"/>
    </row>
    <row r="19" spans="1:22">
      <c r="A19" s="75"/>
      <c r="B19" s="75"/>
      <c r="C19" s="75"/>
      <c r="D19" s="75"/>
      <c r="E19" s="75"/>
      <c r="F19" s="75"/>
      <c r="G19" s="75"/>
      <c r="H19" s="75"/>
      <c r="I19" s="75"/>
      <c r="J19" s="75"/>
      <c r="K19" s="75"/>
      <c r="L19" s="75"/>
      <c r="M19" s="75"/>
      <c r="N19" s="75"/>
      <c r="O19" s="75"/>
      <c r="P19" s="75"/>
      <c r="Q19" s="75"/>
      <c r="R19" s="75"/>
      <c r="S19" s="75"/>
      <c r="T19" s="75"/>
      <c r="U19" s="75"/>
      <c r="V19" s="75"/>
    </row>
    <row r="20" spans="1:22">
      <c r="A20" s="75"/>
      <c r="B20" s="75"/>
      <c r="C20" s="75"/>
      <c r="D20" s="75"/>
      <c r="E20" s="75"/>
      <c r="F20" s="75"/>
      <c r="G20" s="75"/>
      <c r="H20" s="75"/>
      <c r="I20" s="75"/>
      <c r="J20" s="75"/>
      <c r="K20" s="75"/>
      <c r="L20" s="75"/>
      <c r="M20" s="75"/>
      <c r="N20" s="75"/>
      <c r="O20" s="75"/>
      <c r="P20" s="75"/>
      <c r="Q20" s="75"/>
      <c r="R20" s="75"/>
      <c r="S20" s="75"/>
      <c r="T20" s="75"/>
      <c r="U20" s="75"/>
      <c r="V20" s="75"/>
    </row>
    <row r="21" spans="1:22">
      <c r="A21" s="75"/>
      <c r="B21" s="75"/>
      <c r="C21" s="75"/>
      <c r="D21" s="75"/>
      <c r="E21" s="75"/>
      <c r="F21" s="75"/>
      <c r="G21" s="75"/>
      <c r="H21" s="75"/>
      <c r="I21" s="75"/>
      <c r="J21" s="75"/>
      <c r="K21" s="75"/>
      <c r="L21" s="75"/>
      <c r="M21" s="75"/>
      <c r="N21" s="75"/>
      <c r="O21" s="75"/>
      <c r="P21" s="75"/>
      <c r="Q21" s="75"/>
      <c r="R21" s="75"/>
      <c r="S21" s="75"/>
      <c r="T21" s="75"/>
      <c r="U21" s="75"/>
      <c r="V21" s="75"/>
    </row>
    <row r="22" spans="1:22">
      <c r="A22" s="75"/>
      <c r="B22" s="75"/>
      <c r="C22" s="75"/>
      <c r="D22" s="75"/>
      <c r="E22" s="75"/>
      <c r="F22" s="75"/>
      <c r="G22" s="75"/>
      <c r="H22" s="75"/>
      <c r="I22" s="75"/>
      <c r="J22" s="75"/>
      <c r="K22" s="75"/>
      <c r="L22" s="75"/>
      <c r="M22" s="75"/>
      <c r="N22" s="75"/>
      <c r="O22" s="75"/>
      <c r="P22" s="75"/>
      <c r="Q22" s="75"/>
      <c r="R22" s="75"/>
      <c r="S22" s="75"/>
      <c r="T22" s="75"/>
      <c r="U22" s="75"/>
      <c r="V22" s="75"/>
    </row>
    <row r="23" spans="1:22">
      <c r="A23" s="75"/>
      <c r="B23" s="75"/>
      <c r="C23" s="75"/>
      <c r="D23" s="75"/>
      <c r="E23" s="75"/>
      <c r="F23" s="75"/>
      <c r="G23" s="75"/>
      <c r="H23" s="75"/>
      <c r="I23" s="75"/>
      <c r="J23" s="75"/>
      <c r="K23" s="75"/>
      <c r="L23" s="75"/>
      <c r="M23" s="75"/>
      <c r="N23" s="75"/>
      <c r="O23" s="75"/>
      <c r="P23" s="75"/>
      <c r="Q23" s="75"/>
      <c r="R23" s="75"/>
      <c r="S23" s="75"/>
      <c r="T23" s="75"/>
      <c r="U23" s="75"/>
      <c r="V23" s="75"/>
    </row>
    <row r="24" spans="1:22">
      <c r="A24" s="75"/>
      <c r="B24" s="75"/>
      <c r="C24" s="75"/>
      <c r="D24" s="75"/>
      <c r="E24" s="75"/>
      <c r="F24" s="75"/>
      <c r="G24" s="75"/>
      <c r="H24" s="75"/>
      <c r="I24" s="75"/>
      <c r="J24" s="75"/>
      <c r="K24" s="75"/>
      <c r="L24" s="75"/>
      <c r="M24" s="75"/>
      <c r="N24" s="75"/>
      <c r="O24" s="75"/>
      <c r="P24" s="75"/>
      <c r="Q24" s="75"/>
      <c r="R24" s="75"/>
      <c r="S24" s="75"/>
      <c r="T24" s="75"/>
      <c r="U24" s="75"/>
      <c r="V24" s="75"/>
    </row>
    <row r="25" spans="1:22">
      <c r="A25" s="75"/>
      <c r="B25" s="75"/>
      <c r="C25" s="75"/>
      <c r="D25" s="75"/>
      <c r="E25" s="75"/>
      <c r="F25" s="75"/>
      <c r="G25" s="75"/>
      <c r="H25" s="75"/>
      <c r="I25" s="75"/>
      <c r="J25" s="75"/>
      <c r="K25" s="75"/>
      <c r="L25" s="75"/>
      <c r="M25" s="75"/>
      <c r="N25" s="75"/>
      <c r="O25" s="75"/>
      <c r="P25" s="75"/>
      <c r="Q25" s="75"/>
      <c r="R25" s="75"/>
      <c r="S25" s="75"/>
      <c r="T25" s="75"/>
      <c r="U25" s="75"/>
      <c r="V25" s="75"/>
    </row>
    <row r="26" spans="1:22">
      <c r="A26" s="75"/>
      <c r="B26" s="75"/>
      <c r="C26" s="75"/>
      <c r="D26" s="75"/>
      <c r="E26" s="75"/>
      <c r="F26" s="75"/>
      <c r="G26" s="75"/>
      <c r="H26" s="75"/>
      <c r="I26" s="75"/>
      <c r="J26" s="75"/>
      <c r="K26" s="75"/>
      <c r="L26" s="75"/>
      <c r="M26" s="75"/>
      <c r="N26" s="75"/>
      <c r="O26" s="75"/>
      <c r="P26" s="75"/>
      <c r="Q26" s="75"/>
      <c r="R26" s="75"/>
      <c r="S26" s="75"/>
      <c r="T26" s="75"/>
      <c r="U26" s="75"/>
      <c r="V26" s="75"/>
    </row>
    <row r="27" spans="1:22">
      <c r="A27" s="75"/>
      <c r="B27" s="75"/>
      <c r="C27" s="75"/>
      <c r="D27" s="75"/>
      <c r="E27" s="75"/>
      <c r="F27" s="75"/>
      <c r="G27" s="75"/>
      <c r="H27" s="75"/>
      <c r="I27" s="75"/>
      <c r="J27" s="75"/>
      <c r="K27" s="75"/>
      <c r="L27" s="75"/>
      <c r="M27" s="75"/>
      <c r="N27" s="75"/>
      <c r="O27" s="75"/>
      <c r="P27" s="75"/>
      <c r="Q27" s="75"/>
      <c r="R27" s="75"/>
      <c r="S27" s="75"/>
      <c r="T27" s="75"/>
      <c r="U27" s="75"/>
      <c r="V27" s="75"/>
    </row>
    <row r="28" spans="1:22">
      <c r="A28" s="75"/>
      <c r="B28" s="75"/>
      <c r="C28" s="75"/>
      <c r="D28" s="75"/>
      <c r="E28" s="75"/>
      <c r="F28" s="75"/>
      <c r="G28" s="75"/>
      <c r="H28" s="75"/>
      <c r="I28" s="75"/>
      <c r="J28" s="75"/>
      <c r="K28" s="75"/>
      <c r="L28" s="75"/>
      <c r="M28" s="75"/>
      <c r="N28" s="75"/>
      <c r="O28" s="75"/>
      <c r="P28" s="75"/>
      <c r="Q28" s="75"/>
      <c r="R28" s="75"/>
      <c r="S28" s="75"/>
      <c r="T28" s="75"/>
      <c r="U28" s="75"/>
      <c r="V28" s="75"/>
    </row>
    <row r="29" spans="1:22">
      <c r="A29" s="75"/>
      <c r="B29" s="75"/>
      <c r="C29" s="75"/>
      <c r="D29" s="75"/>
      <c r="E29" s="75"/>
      <c r="F29" s="75"/>
      <c r="G29" s="75"/>
      <c r="H29" s="75"/>
      <c r="I29" s="75"/>
      <c r="J29" s="75"/>
      <c r="K29" s="75"/>
      <c r="L29" s="75"/>
      <c r="M29" s="75"/>
      <c r="N29" s="75"/>
      <c r="O29" s="75"/>
      <c r="P29" s="75"/>
      <c r="Q29" s="75"/>
      <c r="R29" s="75"/>
      <c r="S29" s="75"/>
      <c r="T29" s="75"/>
      <c r="U29" s="75"/>
      <c r="V29" s="75"/>
    </row>
    <row r="30" spans="1:22">
      <c r="A30" s="75"/>
      <c r="B30" s="75"/>
      <c r="C30" s="75"/>
      <c r="D30" s="75"/>
      <c r="E30" s="75"/>
      <c r="F30" s="75"/>
      <c r="G30" s="75"/>
      <c r="H30" s="75"/>
      <c r="I30" s="75"/>
      <c r="J30" s="75"/>
      <c r="K30" s="75"/>
      <c r="L30" s="75"/>
      <c r="M30" s="75"/>
      <c r="N30" s="75"/>
      <c r="O30" s="75"/>
      <c r="P30" s="75"/>
      <c r="Q30" s="75"/>
      <c r="R30" s="75"/>
      <c r="S30" s="75"/>
      <c r="T30" s="75"/>
      <c r="U30" s="75"/>
      <c r="V30" s="75"/>
    </row>
    <row r="31" spans="1:22">
      <c r="A31" s="75"/>
      <c r="B31" s="75"/>
      <c r="C31" s="75"/>
      <c r="D31" s="75"/>
      <c r="E31" s="75"/>
      <c r="F31" s="75"/>
      <c r="G31" s="75"/>
      <c r="H31" s="75"/>
      <c r="I31" s="75"/>
      <c r="J31" s="75"/>
      <c r="K31" s="75"/>
      <c r="L31" s="75"/>
      <c r="M31" s="75"/>
      <c r="N31" s="75"/>
      <c r="O31" s="75"/>
      <c r="P31" s="75"/>
      <c r="Q31" s="75"/>
      <c r="R31" s="75"/>
      <c r="S31" s="75"/>
      <c r="T31" s="75"/>
      <c r="U31" s="75"/>
      <c r="V31" s="75"/>
    </row>
    <row r="32" spans="1:22">
      <c r="A32" s="75"/>
      <c r="B32" s="75"/>
      <c r="C32" s="75"/>
      <c r="D32" s="75"/>
      <c r="E32" s="75"/>
      <c r="F32" s="75"/>
      <c r="G32" s="75"/>
      <c r="H32" s="75"/>
      <c r="I32" s="75"/>
      <c r="J32" s="75"/>
      <c r="K32" s="75"/>
      <c r="L32" s="75"/>
      <c r="M32" s="75"/>
      <c r="N32" s="75"/>
      <c r="O32" s="75"/>
      <c r="P32" s="75"/>
      <c r="Q32" s="75"/>
      <c r="R32" s="75"/>
      <c r="S32" s="75"/>
      <c r="T32" s="75"/>
      <c r="U32" s="75"/>
      <c r="V32" s="75"/>
    </row>
    <row r="33" spans="1:22">
      <c r="A33" s="75"/>
      <c r="B33" s="75"/>
      <c r="C33" s="75"/>
      <c r="D33" s="75"/>
      <c r="E33" s="75"/>
      <c r="F33" s="75"/>
      <c r="G33" s="75"/>
      <c r="H33" s="75"/>
      <c r="I33" s="75"/>
      <c r="J33" s="75"/>
      <c r="K33" s="75"/>
      <c r="L33" s="75"/>
      <c r="M33" s="75"/>
      <c r="N33" s="75"/>
      <c r="O33" s="75"/>
      <c r="P33" s="75"/>
      <c r="Q33" s="75"/>
      <c r="R33" s="75"/>
      <c r="S33" s="75"/>
      <c r="T33" s="75"/>
      <c r="U33" s="75"/>
      <c r="V33" s="75"/>
    </row>
    <row r="34" spans="1:22">
      <c r="A34" s="75"/>
      <c r="B34" s="75"/>
      <c r="C34" s="75"/>
      <c r="D34" s="75"/>
      <c r="E34" s="75"/>
      <c r="F34" s="75"/>
      <c r="G34" s="75"/>
      <c r="H34" s="75"/>
      <c r="I34" s="75"/>
      <c r="J34" s="75"/>
      <c r="K34" s="75"/>
      <c r="L34" s="75"/>
      <c r="M34" s="75"/>
      <c r="N34" s="75"/>
      <c r="O34" s="75"/>
      <c r="P34" s="75"/>
      <c r="Q34" s="75"/>
      <c r="R34" s="75"/>
      <c r="S34" s="75"/>
      <c r="T34" s="75"/>
      <c r="U34" s="75"/>
      <c r="V34" s="75"/>
    </row>
    <row r="35" spans="1:22">
      <c r="A35" s="75"/>
      <c r="B35" s="75"/>
      <c r="C35" s="75"/>
      <c r="D35" s="75"/>
      <c r="E35" s="75"/>
      <c r="F35" s="75"/>
      <c r="G35" s="75"/>
      <c r="H35" s="75"/>
      <c r="I35" s="75"/>
      <c r="J35" s="75"/>
      <c r="K35" s="75"/>
      <c r="L35" s="75"/>
      <c r="M35" s="75"/>
      <c r="N35" s="75"/>
      <c r="O35" s="75"/>
      <c r="P35" s="75"/>
      <c r="Q35" s="75"/>
      <c r="R35" s="75"/>
      <c r="S35" s="75"/>
      <c r="T35" s="75"/>
      <c r="U35" s="75"/>
      <c r="V35" s="75"/>
    </row>
    <row r="36" spans="1:22">
      <c r="A36" s="75"/>
      <c r="B36" s="75"/>
      <c r="C36" s="75"/>
      <c r="D36" s="75"/>
      <c r="E36" s="75"/>
      <c r="F36" s="75"/>
      <c r="G36" s="75"/>
      <c r="H36" s="75"/>
      <c r="I36" s="75"/>
      <c r="J36" s="75"/>
      <c r="K36" s="75"/>
      <c r="L36" s="75"/>
      <c r="M36" s="75"/>
      <c r="N36" s="75"/>
      <c r="O36" s="75"/>
      <c r="P36" s="75"/>
      <c r="Q36" s="75"/>
      <c r="R36" s="75"/>
      <c r="S36" s="75"/>
      <c r="T36" s="75"/>
      <c r="U36" s="75"/>
      <c r="V36" s="75"/>
    </row>
    <row r="37" spans="1:22">
      <c r="A37" s="75"/>
      <c r="B37" s="75"/>
      <c r="C37" s="75"/>
      <c r="D37" s="75"/>
      <c r="E37" s="75"/>
      <c r="F37" s="75"/>
      <c r="G37" s="75"/>
      <c r="H37" s="75"/>
      <c r="I37" s="75"/>
      <c r="J37" s="75"/>
      <c r="K37" s="75"/>
      <c r="L37" s="75"/>
      <c r="M37" s="75"/>
      <c r="N37" s="75"/>
      <c r="O37" s="75"/>
      <c r="P37" s="75"/>
      <c r="Q37" s="75"/>
      <c r="R37" s="75"/>
      <c r="S37" s="75"/>
      <c r="T37" s="75"/>
      <c r="U37" s="75"/>
      <c r="V37" s="75"/>
    </row>
    <row r="38" spans="1:22">
      <c r="A38" s="75"/>
      <c r="B38" s="75"/>
      <c r="C38" s="75"/>
      <c r="D38" s="75"/>
      <c r="E38" s="75"/>
      <c r="F38" s="75"/>
      <c r="G38" s="75"/>
      <c r="H38" s="75"/>
      <c r="I38" s="75"/>
      <c r="J38" s="75"/>
      <c r="K38" s="75"/>
      <c r="L38" s="75"/>
      <c r="M38" s="75"/>
      <c r="N38" s="75"/>
      <c r="O38" s="75"/>
      <c r="P38" s="75"/>
      <c r="Q38" s="75"/>
      <c r="R38" s="75"/>
      <c r="S38" s="75"/>
      <c r="T38" s="75"/>
      <c r="U38" s="75"/>
      <c r="V38" s="75"/>
    </row>
    <row r="39" spans="1:22">
      <c r="A39" s="75"/>
      <c r="B39" s="75"/>
      <c r="C39" s="75"/>
      <c r="D39" s="75"/>
      <c r="E39" s="75"/>
      <c r="F39" s="75"/>
      <c r="G39" s="75"/>
      <c r="H39" s="75"/>
      <c r="I39" s="75"/>
      <c r="J39" s="75"/>
      <c r="K39" s="75"/>
      <c r="L39" s="75"/>
      <c r="M39" s="75"/>
      <c r="N39" s="75"/>
      <c r="O39" s="75"/>
      <c r="P39" s="75"/>
      <c r="Q39" s="75"/>
      <c r="R39" s="75"/>
      <c r="S39" s="75"/>
      <c r="T39" s="75"/>
      <c r="U39" s="75"/>
      <c r="V39" s="75"/>
    </row>
    <row r="40" spans="1:22">
      <c r="A40" s="75"/>
      <c r="B40" s="75"/>
      <c r="C40" s="75"/>
      <c r="D40" s="75"/>
      <c r="E40" s="75"/>
      <c r="F40" s="75"/>
      <c r="G40" s="75"/>
      <c r="H40" s="75"/>
      <c r="I40" s="75"/>
      <c r="J40" s="75"/>
      <c r="K40" s="75"/>
      <c r="L40" s="75"/>
      <c r="M40" s="75"/>
      <c r="N40" s="75"/>
      <c r="O40" s="75"/>
      <c r="P40" s="75"/>
      <c r="Q40" s="75"/>
      <c r="R40" s="75"/>
      <c r="S40" s="75"/>
      <c r="T40" s="75"/>
      <c r="U40" s="75"/>
      <c r="V40" s="75"/>
    </row>
    <row r="41" spans="1:22">
      <c r="A41" s="75"/>
      <c r="B41" s="75"/>
      <c r="C41" s="75"/>
      <c r="D41" s="75"/>
      <c r="E41" s="75"/>
      <c r="F41" s="75"/>
      <c r="G41" s="75"/>
      <c r="H41" s="75"/>
      <c r="I41" s="75"/>
      <c r="J41" s="75"/>
      <c r="K41" s="75"/>
      <c r="L41" s="75"/>
      <c r="M41" s="75"/>
      <c r="N41" s="75"/>
      <c r="O41" s="75"/>
      <c r="P41" s="75"/>
      <c r="Q41" s="75"/>
      <c r="R41" s="75"/>
      <c r="S41" s="75"/>
      <c r="T41" s="75"/>
      <c r="U41" s="75"/>
      <c r="V41" s="75"/>
    </row>
    <row r="42" spans="1:22">
      <c r="A42" s="75"/>
      <c r="B42" s="75"/>
      <c r="C42" s="75"/>
      <c r="D42" s="75"/>
      <c r="E42" s="75"/>
      <c r="F42" s="75"/>
      <c r="G42" s="75"/>
      <c r="H42" s="75"/>
      <c r="I42" s="75"/>
      <c r="J42" s="75"/>
      <c r="K42" s="75"/>
      <c r="L42" s="75"/>
      <c r="M42" s="75"/>
      <c r="N42" s="75"/>
      <c r="O42" s="75"/>
      <c r="P42" s="75"/>
      <c r="Q42" s="75"/>
      <c r="R42" s="75"/>
      <c r="S42" s="75"/>
      <c r="T42" s="75"/>
      <c r="U42" s="75"/>
      <c r="V42" s="75"/>
    </row>
    <row r="43" spans="1:22">
      <c r="A43" s="75"/>
      <c r="B43" s="75"/>
      <c r="C43" s="75"/>
      <c r="D43" s="75"/>
      <c r="E43" s="75"/>
      <c r="F43" s="75"/>
      <c r="G43" s="75"/>
      <c r="H43" s="75"/>
      <c r="I43" s="75"/>
      <c r="J43" s="75"/>
      <c r="K43" s="75"/>
      <c r="L43" s="75"/>
      <c r="M43" s="75"/>
      <c r="N43" s="75"/>
      <c r="O43" s="75"/>
      <c r="P43" s="75"/>
      <c r="Q43" s="75"/>
      <c r="R43" s="75"/>
      <c r="S43" s="75"/>
      <c r="T43" s="75"/>
      <c r="U43" s="75"/>
      <c r="V43" s="75"/>
    </row>
    <row r="44" spans="1:22">
      <c r="A44" s="75"/>
      <c r="B44" s="75"/>
      <c r="C44" s="75"/>
      <c r="D44" s="75"/>
      <c r="E44" s="75"/>
      <c r="F44" s="75"/>
      <c r="G44" s="75"/>
      <c r="H44" s="75"/>
      <c r="I44" s="75"/>
      <c r="J44" s="75"/>
      <c r="K44" s="75"/>
      <c r="L44" s="75"/>
      <c r="M44" s="75"/>
      <c r="N44" s="75"/>
      <c r="O44" s="75"/>
      <c r="P44" s="75"/>
      <c r="Q44" s="75"/>
      <c r="R44" s="75"/>
      <c r="S44" s="75"/>
      <c r="T44" s="75"/>
      <c r="U44" s="75"/>
      <c r="V44" s="75"/>
    </row>
    <row r="45" spans="1:22">
      <c r="A45" s="75"/>
      <c r="B45" s="75"/>
      <c r="C45" s="75"/>
      <c r="D45" s="75"/>
      <c r="E45" s="75"/>
      <c r="F45" s="75"/>
      <c r="G45" s="75"/>
      <c r="H45" s="75"/>
      <c r="I45" s="75"/>
      <c r="J45" s="75"/>
      <c r="K45" s="75"/>
      <c r="L45" s="75"/>
      <c r="M45" s="75"/>
      <c r="N45" s="75"/>
      <c r="O45" s="75"/>
      <c r="P45" s="75"/>
      <c r="Q45" s="75"/>
      <c r="R45" s="75"/>
      <c r="S45" s="75"/>
      <c r="T45" s="75"/>
      <c r="U45" s="75"/>
      <c r="V45" s="75"/>
    </row>
    <row r="46" spans="1:22">
      <c r="A46" s="75"/>
      <c r="B46" s="75"/>
      <c r="C46" s="75"/>
      <c r="D46" s="75"/>
      <c r="E46" s="75"/>
      <c r="F46" s="75"/>
      <c r="G46" s="75"/>
      <c r="H46" s="75"/>
      <c r="I46" s="75"/>
      <c r="J46" s="75"/>
      <c r="K46" s="75"/>
      <c r="L46" s="75"/>
      <c r="M46" s="75"/>
      <c r="N46" s="75"/>
      <c r="O46" s="75"/>
      <c r="P46" s="75"/>
      <c r="Q46" s="75"/>
      <c r="R46" s="75"/>
      <c r="S46" s="75"/>
      <c r="T46" s="75"/>
      <c r="U46" s="75"/>
      <c r="V46" s="75"/>
    </row>
    <row r="47" spans="1:22">
      <c r="A47" s="75"/>
      <c r="B47" s="75"/>
      <c r="C47" s="75"/>
      <c r="D47" s="75"/>
      <c r="E47" s="75"/>
      <c r="F47" s="75"/>
      <c r="G47" s="75"/>
      <c r="H47" s="75"/>
      <c r="I47" s="75"/>
      <c r="J47" s="75"/>
      <c r="K47" s="75"/>
      <c r="L47" s="75"/>
      <c r="M47" s="75"/>
      <c r="N47" s="75"/>
      <c r="O47" s="75"/>
      <c r="P47" s="75"/>
      <c r="Q47" s="75"/>
      <c r="R47" s="75"/>
      <c r="S47" s="75"/>
      <c r="T47" s="75"/>
      <c r="U47" s="75"/>
      <c r="V47" s="75"/>
    </row>
    <row r="48" spans="1:22">
      <c r="A48" s="75"/>
      <c r="B48" s="75"/>
      <c r="C48" s="75"/>
      <c r="D48" s="75"/>
      <c r="E48" s="75"/>
      <c r="F48" s="75"/>
      <c r="G48" s="75"/>
      <c r="H48" s="75"/>
      <c r="I48" s="75"/>
      <c r="J48" s="75"/>
      <c r="K48" s="75"/>
      <c r="L48" s="75"/>
      <c r="M48" s="75"/>
      <c r="N48" s="75"/>
      <c r="O48" s="75"/>
      <c r="P48" s="75"/>
      <c r="Q48" s="75"/>
      <c r="R48" s="75"/>
      <c r="S48" s="75"/>
      <c r="T48" s="75"/>
      <c r="U48" s="75"/>
      <c r="V48" s="75"/>
    </row>
    <row r="49" spans="1:22">
      <c r="A49" s="75"/>
      <c r="B49" s="75"/>
      <c r="C49" s="75"/>
      <c r="D49" s="75"/>
      <c r="E49" s="75"/>
      <c r="F49" s="75"/>
      <c r="G49" s="75"/>
      <c r="H49" s="75"/>
      <c r="I49" s="75"/>
      <c r="J49" s="75"/>
      <c r="K49" s="75"/>
      <c r="L49" s="75"/>
      <c r="M49" s="75"/>
      <c r="N49" s="75"/>
      <c r="O49" s="75"/>
      <c r="P49" s="75"/>
      <c r="Q49" s="75"/>
      <c r="R49" s="75"/>
      <c r="S49" s="75"/>
      <c r="T49" s="75"/>
      <c r="U49" s="75"/>
      <c r="V49" s="75"/>
    </row>
    <row r="50" spans="1:22">
      <c r="A50" s="75"/>
      <c r="B50" s="75"/>
      <c r="C50" s="75"/>
      <c r="D50" s="75"/>
      <c r="E50" s="75"/>
      <c r="F50" s="75"/>
      <c r="G50" s="75"/>
      <c r="H50" s="75"/>
      <c r="I50" s="75"/>
      <c r="J50" s="75"/>
      <c r="K50" s="75"/>
      <c r="L50" s="75"/>
      <c r="M50" s="75"/>
      <c r="N50" s="75"/>
      <c r="O50" s="75"/>
      <c r="P50" s="75"/>
      <c r="Q50" s="75"/>
      <c r="R50" s="75"/>
      <c r="S50" s="75"/>
      <c r="T50" s="75"/>
      <c r="U50" s="75"/>
      <c r="V50" s="75"/>
    </row>
    <row r="51" spans="1:22">
      <c r="A51" s="75"/>
      <c r="B51" s="75"/>
      <c r="C51" s="75"/>
      <c r="D51" s="75"/>
      <c r="E51" s="75"/>
      <c r="F51" s="75"/>
      <c r="G51" s="75"/>
      <c r="H51" s="75"/>
      <c r="I51" s="75"/>
      <c r="J51" s="75"/>
      <c r="K51" s="75"/>
      <c r="L51" s="75"/>
      <c r="M51" s="75"/>
      <c r="N51" s="75"/>
      <c r="O51" s="75"/>
      <c r="P51" s="75"/>
      <c r="Q51" s="75"/>
      <c r="R51" s="75"/>
      <c r="S51" s="75"/>
      <c r="T51" s="75"/>
      <c r="U51" s="75"/>
      <c r="V51" s="75"/>
    </row>
    <row r="52" spans="1:22">
      <c r="A52" s="75"/>
      <c r="B52" s="75"/>
      <c r="C52" s="75"/>
      <c r="D52" s="75"/>
      <c r="E52" s="75"/>
      <c r="F52" s="75"/>
      <c r="G52" s="75"/>
      <c r="H52" s="75"/>
      <c r="I52" s="75"/>
      <c r="J52" s="75"/>
      <c r="K52" s="75"/>
      <c r="L52" s="75"/>
      <c r="M52" s="75"/>
      <c r="N52" s="75"/>
      <c r="O52" s="75"/>
      <c r="P52" s="75"/>
      <c r="Q52" s="75"/>
      <c r="R52" s="75"/>
      <c r="S52" s="75"/>
      <c r="T52" s="75"/>
      <c r="U52" s="75"/>
      <c r="V52" s="75"/>
    </row>
    <row r="53" spans="1:22">
      <c r="A53" s="75"/>
      <c r="B53" s="75"/>
      <c r="C53" s="75"/>
      <c r="D53" s="75"/>
      <c r="E53" s="75"/>
      <c r="F53" s="75"/>
      <c r="G53" s="75"/>
      <c r="H53" s="75"/>
      <c r="I53" s="75"/>
      <c r="J53" s="75"/>
      <c r="K53" s="75"/>
      <c r="L53" s="75"/>
      <c r="M53" s="75"/>
      <c r="N53" s="75"/>
      <c r="O53" s="75"/>
      <c r="P53" s="75"/>
      <c r="Q53" s="75"/>
      <c r="R53" s="75"/>
      <c r="S53" s="75"/>
      <c r="T53" s="75"/>
      <c r="U53" s="75"/>
      <c r="V53" s="75"/>
    </row>
    <row r="54" spans="1:22">
      <c r="A54" s="75"/>
      <c r="B54" s="75"/>
      <c r="C54" s="75"/>
      <c r="D54" s="75"/>
      <c r="E54" s="75"/>
      <c r="F54" s="75"/>
      <c r="G54" s="75"/>
      <c r="H54" s="75"/>
      <c r="I54" s="75"/>
      <c r="J54" s="75"/>
      <c r="K54" s="75"/>
      <c r="L54" s="75"/>
      <c r="M54" s="75"/>
      <c r="N54" s="75"/>
      <c r="O54" s="75"/>
      <c r="P54" s="75"/>
      <c r="Q54" s="75"/>
      <c r="R54" s="75"/>
      <c r="S54" s="75"/>
      <c r="T54" s="75"/>
      <c r="U54" s="75"/>
      <c r="V54" s="75"/>
    </row>
    <row r="55" spans="1:22">
      <c r="A55" s="75"/>
      <c r="B55" s="75"/>
      <c r="C55" s="75"/>
      <c r="D55" s="75"/>
      <c r="E55" s="75"/>
      <c r="F55" s="75"/>
      <c r="G55" s="75"/>
      <c r="H55" s="75"/>
      <c r="I55" s="75"/>
      <c r="J55" s="75"/>
      <c r="K55" s="75"/>
      <c r="L55" s="75"/>
      <c r="M55" s="75"/>
      <c r="N55" s="75"/>
      <c r="O55" s="75"/>
      <c r="P55" s="75"/>
      <c r="Q55" s="75"/>
      <c r="R55" s="75"/>
      <c r="S55" s="75"/>
      <c r="T55" s="75"/>
      <c r="U55" s="75"/>
      <c r="V55" s="75"/>
    </row>
    <row r="56" spans="1:22">
      <c r="A56" s="75"/>
      <c r="B56" s="75"/>
      <c r="C56" s="75"/>
      <c r="D56" s="75"/>
      <c r="E56" s="75"/>
      <c r="F56" s="75"/>
      <c r="G56" s="75"/>
      <c r="H56" s="75"/>
      <c r="I56" s="75"/>
      <c r="J56" s="75"/>
      <c r="K56" s="75"/>
      <c r="L56" s="75"/>
      <c r="M56" s="75"/>
      <c r="N56" s="75"/>
      <c r="O56" s="75"/>
      <c r="P56" s="75"/>
      <c r="Q56" s="75"/>
      <c r="R56" s="75"/>
      <c r="S56" s="75"/>
      <c r="T56" s="75"/>
      <c r="U56" s="75"/>
      <c r="V56" s="75"/>
    </row>
    <row r="57" spans="1:22">
      <c r="A57" s="75"/>
      <c r="B57" s="75"/>
      <c r="C57" s="75"/>
      <c r="D57" s="75"/>
      <c r="E57" s="75"/>
      <c r="F57" s="75"/>
      <c r="G57" s="75"/>
      <c r="H57" s="75"/>
      <c r="I57" s="75"/>
      <c r="J57" s="75"/>
      <c r="K57" s="75"/>
      <c r="L57" s="75"/>
      <c r="M57" s="75"/>
      <c r="N57" s="75"/>
      <c r="O57" s="75"/>
      <c r="P57" s="75"/>
      <c r="Q57" s="75"/>
      <c r="R57" s="75"/>
      <c r="S57" s="75"/>
      <c r="T57" s="75"/>
      <c r="U57" s="75"/>
      <c r="V57" s="75"/>
    </row>
    <row r="58" spans="1:22">
      <c r="A58" s="75"/>
      <c r="B58" s="75"/>
      <c r="C58" s="75"/>
      <c r="D58" s="75"/>
      <c r="E58" s="75"/>
      <c r="F58" s="75"/>
      <c r="G58" s="75"/>
      <c r="H58" s="75"/>
      <c r="I58" s="75"/>
      <c r="J58" s="75"/>
      <c r="K58" s="75"/>
      <c r="L58" s="75"/>
      <c r="M58" s="75"/>
      <c r="N58" s="75"/>
      <c r="O58" s="75"/>
      <c r="P58" s="75"/>
      <c r="Q58" s="75"/>
      <c r="R58" s="75"/>
      <c r="S58" s="75"/>
      <c r="T58" s="75"/>
      <c r="U58" s="75"/>
      <c r="V58" s="75"/>
    </row>
    <row r="59" spans="1:22">
      <c r="A59" s="75"/>
      <c r="B59" s="75"/>
      <c r="C59" s="75"/>
      <c r="D59" s="75"/>
      <c r="E59" s="75"/>
      <c r="F59" s="75"/>
      <c r="G59" s="75"/>
      <c r="H59" s="75"/>
      <c r="I59" s="75"/>
      <c r="J59" s="75"/>
      <c r="K59" s="75"/>
      <c r="L59" s="75"/>
      <c r="M59" s="75"/>
      <c r="N59" s="75"/>
      <c r="O59" s="75"/>
      <c r="P59" s="75"/>
      <c r="Q59" s="75"/>
      <c r="R59" s="75"/>
      <c r="S59" s="75"/>
      <c r="T59" s="75"/>
      <c r="U59" s="75"/>
      <c r="V59" s="75"/>
    </row>
    <row r="60" spans="1:22">
      <c r="A60" s="75"/>
      <c r="B60" s="75"/>
      <c r="C60" s="75"/>
      <c r="D60" s="75"/>
      <c r="E60" s="75"/>
      <c r="F60" s="75"/>
      <c r="G60" s="75"/>
      <c r="H60" s="75"/>
      <c r="I60" s="75"/>
      <c r="J60" s="75"/>
      <c r="K60" s="75"/>
      <c r="L60" s="75"/>
      <c r="M60" s="75"/>
      <c r="N60" s="75"/>
      <c r="O60" s="75"/>
      <c r="P60" s="75"/>
      <c r="Q60" s="75"/>
      <c r="R60" s="75"/>
      <c r="S60" s="75"/>
      <c r="T60" s="75"/>
      <c r="U60" s="75"/>
      <c r="V60" s="75"/>
    </row>
    <row r="61" spans="1:22">
      <c r="A61" s="75"/>
      <c r="B61" s="75"/>
      <c r="C61" s="75"/>
      <c r="D61" s="75"/>
      <c r="E61" s="75"/>
      <c r="F61" s="75"/>
      <c r="G61" s="75"/>
      <c r="H61" s="75"/>
      <c r="I61" s="75"/>
      <c r="J61" s="75"/>
      <c r="K61" s="75"/>
      <c r="L61" s="75"/>
      <c r="M61" s="75"/>
      <c r="N61" s="75"/>
      <c r="O61" s="75"/>
      <c r="P61" s="75"/>
      <c r="Q61" s="75"/>
      <c r="R61" s="75"/>
      <c r="S61" s="75"/>
      <c r="T61" s="75"/>
      <c r="U61" s="75"/>
      <c r="V61" s="75"/>
    </row>
    <row r="62" spans="1:22">
      <c r="A62" s="75"/>
      <c r="B62" s="75"/>
      <c r="C62" s="75"/>
      <c r="D62" s="75"/>
      <c r="E62" s="75"/>
      <c r="F62" s="75"/>
      <c r="G62" s="75"/>
      <c r="H62" s="75"/>
      <c r="I62" s="75"/>
      <c r="J62" s="75"/>
      <c r="K62" s="75"/>
      <c r="L62" s="75"/>
      <c r="M62" s="75"/>
      <c r="N62" s="75"/>
      <c r="O62" s="75"/>
      <c r="P62" s="75"/>
      <c r="Q62" s="75"/>
      <c r="R62" s="75"/>
      <c r="S62" s="75"/>
      <c r="T62" s="75"/>
      <c r="U62" s="75"/>
      <c r="V62" s="75"/>
    </row>
    <row r="63" spans="1:22">
      <c r="A63" s="75"/>
      <c r="B63" s="75"/>
      <c r="C63" s="75"/>
      <c r="D63" s="75"/>
      <c r="E63" s="75"/>
      <c r="F63" s="75"/>
      <c r="G63" s="75"/>
      <c r="H63" s="75"/>
      <c r="I63" s="75"/>
      <c r="J63" s="75"/>
      <c r="K63" s="75"/>
      <c r="L63" s="75"/>
      <c r="M63" s="75"/>
      <c r="N63" s="75"/>
      <c r="O63" s="75"/>
      <c r="P63" s="75"/>
      <c r="Q63" s="75"/>
      <c r="R63" s="75"/>
      <c r="S63" s="75"/>
      <c r="T63" s="75"/>
      <c r="U63" s="75"/>
      <c r="V63" s="75"/>
    </row>
    <row r="64" spans="1:22">
      <c r="A64" s="75"/>
      <c r="B64" s="75"/>
      <c r="C64" s="75"/>
      <c r="D64" s="75"/>
      <c r="E64" s="75"/>
      <c r="F64" s="75"/>
      <c r="G64" s="75"/>
      <c r="H64" s="75"/>
      <c r="I64" s="75"/>
      <c r="J64" s="75"/>
      <c r="K64" s="75"/>
      <c r="L64" s="75"/>
      <c r="M64" s="75"/>
      <c r="N64" s="75"/>
      <c r="O64" s="75"/>
      <c r="P64" s="75"/>
      <c r="Q64" s="75"/>
      <c r="R64" s="75"/>
      <c r="S64" s="75"/>
      <c r="T64" s="75"/>
      <c r="U64" s="75"/>
      <c r="V64" s="75"/>
    </row>
    <row r="65" spans="1:22">
      <c r="A65" s="75"/>
      <c r="B65" s="75"/>
      <c r="C65" s="75"/>
      <c r="D65" s="75"/>
      <c r="E65" s="75"/>
      <c r="F65" s="75"/>
      <c r="G65" s="75"/>
      <c r="H65" s="75"/>
      <c r="I65" s="75"/>
      <c r="J65" s="75"/>
      <c r="K65" s="75"/>
      <c r="L65" s="75"/>
      <c r="M65" s="75"/>
      <c r="N65" s="75"/>
      <c r="O65" s="75"/>
      <c r="P65" s="75"/>
      <c r="Q65" s="75"/>
      <c r="R65" s="75"/>
      <c r="S65" s="75"/>
      <c r="T65" s="75"/>
      <c r="U65" s="75"/>
      <c r="V65" s="75"/>
    </row>
    <row r="66" spans="1:22">
      <c r="A66" s="75"/>
      <c r="B66" s="75"/>
      <c r="C66" s="75"/>
      <c r="D66" s="75"/>
      <c r="E66" s="75"/>
      <c r="F66" s="75"/>
      <c r="G66" s="75"/>
      <c r="H66" s="75"/>
      <c r="I66" s="75"/>
      <c r="J66" s="75"/>
      <c r="K66" s="75"/>
      <c r="L66" s="75"/>
      <c r="M66" s="75"/>
      <c r="N66" s="75"/>
      <c r="O66" s="75"/>
      <c r="P66" s="75"/>
      <c r="Q66" s="75"/>
      <c r="R66" s="75"/>
      <c r="S66" s="75"/>
      <c r="T66" s="75"/>
      <c r="U66" s="75"/>
      <c r="V66" s="75"/>
    </row>
    <row r="67" spans="1:22">
      <c r="A67" s="75"/>
      <c r="B67" s="75"/>
      <c r="C67" s="75"/>
      <c r="D67" s="75"/>
      <c r="E67" s="75"/>
      <c r="F67" s="75"/>
      <c r="G67" s="75"/>
      <c r="H67" s="75"/>
      <c r="I67" s="75"/>
      <c r="J67" s="75"/>
      <c r="K67" s="75"/>
      <c r="L67" s="75"/>
      <c r="M67" s="75"/>
      <c r="N67" s="75"/>
      <c r="O67" s="75"/>
      <c r="P67" s="75"/>
      <c r="Q67" s="75"/>
      <c r="R67" s="75"/>
      <c r="S67" s="75"/>
      <c r="T67" s="75"/>
      <c r="U67" s="75"/>
      <c r="V67" s="75"/>
    </row>
    <row r="68" spans="1:22">
      <c r="A68" s="75"/>
      <c r="B68" s="75"/>
      <c r="C68" s="75"/>
      <c r="D68" s="75"/>
      <c r="E68" s="75"/>
      <c r="F68" s="75"/>
      <c r="G68" s="75"/>
      <c r="H68" s="75"/>
      <c r="I68" s="75"/>
      <c r="J68" s="75"/>
      <c r="K68" s="75"/>
      <c r="L68" s="75"/>
      <c r="M68" s="75"/>
      <c r="N68" s="75"/>
      <c r="O68" s="75"/>
      <c r="P68" s="75"/>
      <c r="Q68" s="75"/>
      <c r="R68" s="75"/>
      <c r="S68" s="75"/>
      <c r="T68" s="75"/>
      <c r="U68" s="75"/>
      <c r="V68" s="75"/>
    </row>
    <row r="69" spans="1:22">
      <c r="A69" s="75"/>
      <c r="B69" s="75"/>
      <c r="C69" s="75"/>
      <c r="D69" s="75"/>
      <c r="E69" s="75"/>
      <c r="F69" s="75"/>
      <c r="G69" s="75"/>
      <c r="H69" s="75"/>
      <c r="I69" s="75"/>
      <c r="J69" s="75"/>
      <c r="K69" s="75"/>
      <c r="L69" s="75"/>
      <c r="M69" s="75"/>
      <c r="N69" s="75"/>
      <c r="O69" s="75"/>
      <c r="P69" s="75"/>
      <c r="Q69" s="75"/>
      <c r="R69" s="75"/>
      <c r="S69" s="75"/>
      <c r="T69" s="75"/>
      <c r="U69" s="75"/>
      <c r="V69" s="75"/>
    </row>
    <row r="70" spans="1:22">
      <c r="A70" s="75"/>
      <c r="B70" s="75"/>
      <c r="C70" s="75"/>
      <c r="D70" s="75"/>
      <c r="E70" s="75"/>
      <c r="F70" s="75"/>
      <c r="G70" s="75"/>
      <c r="H70" s="75"/>
      <c r="I70" s="75"/>
      <c r="J70" s="75"/>
      <c r="K70" s="75"/>
      <c r="L70" s="75"/>
      <c r="M70" s="75"/>
      <c r="N70" s="75"/>
      <c r="O70" s="75"/>
      <c r="P70" s="75"/>
      <c r="Q70" s="75"/>
      <c r="R70" s="75"/>
      <c r="S70" s="75"/>
      <c r="T70" s="75"/>
      <c r="U70" s="75"/>
      <c r="V70" s="75"/>
    </row>
    <row r="71" spans="1:22">
      <c r="A71" s="75"/>
      <c r="B71" s="75"/>
      <c r="C71" s="75"/>
      <c r="D71" s="75"/>
      <c r="E71" s="75"/>
      <c r="F71" s="75"/>
      <c r="G71" s="75"/>
      <c r="H71" s="75"/>
      <c r="I71" s="75"/>
      <c r="J71" s="75"/>
      <c r="K71" s="75"/>
      <c r="L71" s="75"/>
      <c r="M71" s="75"/>
      <c r="N71" s="75"/>
      <c r="O71" s="75"/>
      <c r="P71" s="75"/>
      <c r="Q71" s="75"/>
      <c r="R71" s="75"/>
      <c r="S71" s="75"/>
      <c r="T71" s="75"/>
      <c r="U71" s="75"/>
      <c r="V71" s="75"/>
    </row>
    <row r="72" spans="1:22">
      <c r="A72" s="75"/>
      <c r="B72" s="75"/>
      <c r="C72" s="75"/>
      <c r="D72" s="75"/>
      <c r="E72" s="75"/>
      <c r="F72" s="75"/>
      <c r="G72" s="75"/>
      <c r="H72" s="75"/>
      <c r="I72" s="75"/>
      <c r="J72" s="75"/>
      <c r="K72" s="75"/>
      <c r="L72" s="75"/>
      <c r="M72" s="75"/>
      <c r="N72" s="75"/>
      <c r="O72" s="75"/>
      <c r="P72" s="75"/>
      <c r="Q72" s="75"/>
      <c r="R72" s="75"/>
      <c r="S72" s="75"/>
      <c r="T72" s="75"/>
      <c r="U72" s="75"/>
      <c r="V72" s="75"/>
    </row>
    <row r="73" spans="1:22">
      <c r="A73" s="75"/>
      <c r="B73" s="75"/>
      <c r="C73" s="75"/>
      <c r="D73" s="75"/>
      <c r="E73" s="75"/>
      <c r="F73" s="75"/>
      <c r="G73" s="75"/>
      <c r="H73" s="75"/>
      <c r="I73" s="75"/>
      <c r="J73" s="75"/>
      <c r="K73" s="75"/>
      <c r="L73" s="75"/>
      <c r="M73" s="75"/>
      <c r="N73" s="75"/>
      <c r="O73" s="75"/>
      <c r="P73" s="75"/>
      <c r="Q73" s="75"/>
      <c r="R73" s="75"/>
      <c r="S73" s="75"/>
      <c r="T73" s="75"/>
      <c r="U73" s="75"/>
      <c r="V73" s="75"/>
    </row>
    <row r="74" spans="1:22">
      <c r="A74" s="75"/>
      <c r="B74" s="75"/>
      <c r="C74" s="75"/>
      <c r="D74" s="75"/>
      <c r="E74" s="75"/>
      <c r="F74" s="75"/>
      <c r="G74" s="75"/>
      <c r="H74" s="75"/>
      <c r="I74" s="75"/>
      <c r="J74" s="75"/>
      <c r="K74" s="75"/>
      <c r="L74" s="75"/>
      <c r="M74" s="75"/>
      <c r="N74" s="75"/>
      <c r="O74" s="75"/>
      <c r="P74" s="75"/>
      <c r="Q74" s="75"/>
      <c r="R74" s="75"/>
      <c r="S74" s="75"/>
      <c r="T74" s="75"/>
      <c r="U74" s="75"/>
      <c r="V74" s="75"/>
    </row>
    <row r="75" spans="1:22">
      <c r="A75" s="75"/>
      <c r="B75" s="75"/>
      <c r="C75" s="75"/>
      <c r="D75" s="75"/>
      <c r="E75" s="75"/>
      <c r="F75" s="75"/>
      <c r="G75" s="75"/>
      <c r="H75" s="75"/>
      <c r="I75" s="75"/>
      <c r="J75" s="75"/>
      <c r="K75" s="75"/>
      <c r="L75" s="75"/>
      <c r="M75" s="75"/>
      <c r="N75" s="75"/>
      <c r="O75" s="75"/>
      <c r="P75" s="75"/>
      <c r="Q75" s="75"/>
      <c r="R75" s="75"/>
      <c r="S75" s="75"/>
      <c r="T75" s="75"/>
      <c r="U75" s="75"/>
      <c r="V75" s="75"/>
    </row>
    <row r="76" spans="1:22">
      <c r="A76" s="75"/>
      <c r="B76" s="75"/>
      <c r="C76" s="75"/>
      <c r="D76" s="75"/>
      <c r="E76" s="75"/>
      <c r="F76" s="75"/>
      <c r="G76" s="75"/>
      <c r="H76" s="75"/>
      <c r="I76" s="75"/>
      <c r="J76" s="75"/>
      <c r="K76" s="75"/>
      <c r="L76" s="75"/>
      <c r="M76" s="75"/>
      <c r="N76" s="75"/>
      <c r="O76" s="75"/>
      <c r="P76" s="75"/>
      <c r="Q76" s="75"/>
      <c r="R76" s="75"/>
      <c r="S76" s="75"/>
      <c r="T76" s="75"/>
      <c r="U76" s="75"/>
      <c r="V76" s="75"/>
    </row>
    <row r="77" spans="1:22">
      <c r="A77" s="75"/>
      <c r="B77" s="75"/>
      <c r="C77" s="75"/>
      <c r="D77" s="75"/>
      <c r="E77" s="75"/>
      <c r="F77" s="75"/>
      <c r="G77" s="75"/>
      <c r="H77" s="75"/>
      <c r="I77" s="75"/>
      <c r="J77" s="75"/>
      <c r="K77" s="75"/>
      <c r="L77" s="75"/>
      <c r="M77" s="75"/>
      <c r="N77" s="75"/>
      <c r="O77" s="75"/>
      <c r="P77" s="75"/>
      <c r="Q77" s="75"/>
      <c r="R77" s="75"/>
      <c r="S77" s="75"/>
      <c r="T77" s="75"/>
      <c r="U77" s="75"/>
      <c r="V77" s="75"/>
    </row>
    <row r="78" spans="1:22">
      <c r="A78" s="75"/>
      <c r="B78" s="75"/>
      <c r="C78" s="75"/>
      <c r="D78" s="75"/>
      <c r="E78" s="75"/>
      <c r="F78" s="75"/>
      <c r="G78" s="75"/>
      <c r="H78" s="75"/>
      <c r="I78" s="75"/>
      <c r="J78" s="75"/>
      <c r="K78" s="75"/>
      <c r="L78" s="75"/>
      <c r="M78" s="75"/>
      <c r="N78" s="75"/>
      <c r="O78" s="75"/>
      <c r="P78" s="75"/>
      <c r="Q78" s="75"/>
      <c r="R78" s="75"/>
      <c r="S78" s="75"/>
      <c r="T78" s="75"/>
      <c r="U78" s="75"/>
      <c r="V78" s="75"/>
    </row>
    <row r="79" spans="1:22">
      <c r="A79" s="75"/>
      <c r="B79" s="75"/>
      <c r="C79" s="75"/>
      <c r="D79" s="75"/>
      <c r="E79" s="75"/>
      <c r="F79" s="75"/>
      <c r="G79" s="75"/>
      <c r="H79" s="75"/>
      <c r="I79" s="75"/>
      <c r="J79" s="75"/>
      <c r="K79" s="75"/>
      <c r="L79" s="75"/>
      <c r="M79" s="75"/>
      <c r="N79" s="75"/>
      <c r="O79" s="75"/>
      <c r="P79" s="75"/>
      <c r="Q79" s="75"/>
      <c r="R79" s="75"/>
      <c r="S79" s="75"/>
      <c r="T79" s="75"/>
      <c r="U79" s="75"/>
      <c r="V79" s="75"/>
    </row>
    <row r="80" spans="1:22">
      <c r="A80" s="75"/>
      <c r="B80" s="75"/>
      <c r="C80" s="75"/>
      <c r="D80" s="75"/>
      <c r="E80" s="75"/>
      <c r="F80" s="75"/>
      <c r="G80" s="75"/>
      <c r="H80" s="75"/>
      <c r="I80" s="75"/>
      <c r="J80" s="75"/>
      <c r="K80" s="75"/>
      <c r="L80" s="75"/>
      <c r="M80" s="75"/>
      <c r="N80" s="75"/>
      <c r="O80" s="75"/>
      <c r="P80" s="75"/>
      <c r="Q80" s="75"/>
      <c r="R80" s="75"/>
      <c r="S80" s="75"/>
      <c r="T80" s="75"/>
      <c r="U80" s="75"/>
      <c r="V80" s="75"/>
    </row>
    <row r="81" spans="1:22">
      <c r="A81" s="75"/>
      <c r="B81" s="75"/>
      <c r="C81" s="75"/>
      <c r="D81" s="75"/>
      <c r="E81" s="75"/>
      <c r="F81" s="75"/>
      <c r="G81" s="75"/>
      <c r="H81" s="75"/>
      <c r="I81" s="75"/>
      <c r="J81" s="75"/>
      <c r="K81" s="75"/>
      <c r="L81" s="75"/>
      <c r="M81" s="75"/>
      <c r="N81" s="75"/>
      <c r="O81" s="75"/>
      <c r="P81" s="75"/>
      <c r="Q81" s="75"/>
      <c r="R81" s="75"/>
      <c r="S81" s="75"/>
      <c r="T81" s="75"/>
      <c r="U81" s="75"/>
      <c r="V81" s="75"/>
    </row>
    <row r="82" spans="1:22">
      <c r="A82" s="75"/>
      <c r="B82" s="75"/>
      <c r="C82" s="75"/>
      <c r="D82" s="75"/>
      <c r="E82" s="75"/>
      <c r="F82" s="75"/>
      <c r="G82" s="75"/>
      <c r="H82" s="75"/>
      <c r="I82" s="75"/>
      <c r="J82" s="75"/>
      <c r="K82" s="75"/>
      <c r="L82" s="75"/>
      <c r="M82" s="75"/>
      <c r="N82" s="75"/>
      <c r="O82" s="75"/>
      <c r="P82" s="75"/>
      <c r="Q82" s="75"/>
      <c r="R82" s="75"/>
      <c r="S82" s="75"/>
      <c r="T82" s="75"/>
      <c r="U82" s="75"/>
      <c r="V82" s="75"/>
    </row>
    <row r="83" spans="1:22">
      <c r="A83" s="75"/>
      <c r="B83" s="75"/>
      <c r="C83" s="75"/>
      <c r="D83" s="75"/>
      <c r="E83" s="75"/>
      <c r="F83" s="75"/>
      <c r="G83" s="75"/>
      <c r="H83" s="75"/>
      <c r="I83" s="75"/>
      <c r="J83" s="75"/>
      <c r="K83" s="75"/>
      <c r="L83" s="75"/>
      <c r="M83" s="75"/>
      <c r="N83" s="75"/>
      <c r="O83" s="75"/>
      <c r="P83" s="75"/>
      <c r="Q83" s="75"/>
      <c r="R83" s="75"/>
      <c r="S83" s="75"/>
      <c r="T83" s="75"/>
      <c r="U83" s="75"/>
      <c r="V83" s="75"/>
    </row>
    <row r="84" spans="1:22">
      <c r="A84" s="75"/>
      <c r="B84" s="75"/>
      <c r="C84" s="75"/>
      <c r="D84" s="75"/>
      <c r="E84" s="75"/>
      <c r="F84" s="75"/>
      <c r="G84" s="75"/>
      <c r="H84" s="75"/>
      <c r="I84" s="75"/>
      <c r="J84" s="75"/>
      <c r="K84" s="75"/>
      <c r="L84" s="75"/>
      <c r="M84" s="75"/>
      <c r="N84" s="75"/>
      <c r="O84" s="75"/>
      <c r="P84" s="75"/>
      <c r="Q84" s="75"/>
      <c r="R84" s="75"/>
      <c r="S84" s="75"/>
      <c r="T84" s="75"/>
      <c r="U84" s="75"/>
      <c r="V84" s="75"/>
    </row>
    <row r="85" spans="1:22">
      <c r="A85" s="75"/>
      <c r="B85" s="75"/>
      <c r="C85" s="75"/>
      <c r="D85" s="75"/>
      <c r="E85" s="75"/>
      <c r="F85" s="75"/>
      <c r="G85" s="75"/>
      <c r="H85" s="75"/>
      <c r="I85" s="75"/>
      <c r="J85" s="75"/>
      <c r="K85" s="75"/>
      <c r="L85" s="75"/>
      <c r="M85" s="75"/>
      <c r="N85" s="75"/>
      <c r="O85" s="75"/>
      <c r="P85" s="75"/>
      <c r="Q85" s="75"/>
      <c r="R85" s="75"/>
      <c r="S85" s="75"/>
      <c r="T85" s="75"/>
      <c r="U85" s="75"/>
      <c r="V85" s="75"/>
    </row>
    <row r="86" spans="1:22">
      <c r="A86" s="75"/>
      <c r="B86" s="75"/>
      <c r="C86" s="75"/>
      <c r="D86" s="75"/>
      <c r="E86" s="75"/>
      <c r="F86" s="75"/>
      <c r="G86" s="75"/>
      <c r="H86" s="75"/>
      <c r="I86" s="75"/>
      <c r="J86" s="75"/>
      <c r="K86" s="75"/>
      <c r="L86" s="75"/>
      <c r="M86" s="75"/>
      <c r="N86" s="75"/>
      <c r="O86" s="75"/>
      <c r="P86" s="75"/>
      <c r="Q86" s="75"/>
      <c r="R86" s="75"/>
      <c r="S86" s="75"/>
      <c r="T86" s="75"/>
      <c r="U86" s="75"/>
      <c r="V86" s="75"/>
    </row>
    <row r="87" spans="1:22">
      <c r="A87" s="75"/>
      <c r="B87" s="75"/>
      <c r="C87" s="75"/>
      <c r="D87" s="75"/>
      <c r="E87" s="75"/>
      <c r="F87" s="75"/>
      <c r="G87" s="75"/>
      <c r="H87" s="75"/>
      <c r="I87" s="75"/>
      <c r="J87" s="75"/>
      <c r="K87" s="75"/>
      <c r="L87" s="75"/>
      <c r="M87" s="75"/>
      <c r="N87" s="75"/>
      <c r="O87" s="75"/>
      <c r="P87" s="75"/>
      <c r="Q87" s="75"/>
      <c r="R87" s="75"/>
      <c r="S87" s="75"/>
      <c r="T87" s="75"/>
      <c r="U87" s="75"/>
      <c r="V87" s="75"/>
    </row>
    <row r="88" spans="1:22">
      <c r="A88" s="75"/>
      <c r="B88" s="75"/>
      <c r="C88" s="75"/>
      <c r="D88" s="75"/>
      <c r="E88" s="75"/>
      <c r="F88" s="75"/>
      <c r="G88" s="75"/>
      <c r="H88" s="75"/>
      <c r="I88" s="75"/>
      <c r="J88" s="75"/>
      <c r="K88" s="75"/>
      <c r="L88" s="75"/>
      <c r="M88" s="75"/>
      <c r="N88" s="75"/>
      <c r="O88" s="75"/>
      <c r="P88" s="75"/>
      <c r="Q88" s="75"/>
      <c r="R88" s="75"/>
      <c r="S88" s="75"/>
      <c r="T88" s="75"/>
      <c r="U88" s="75"/>
      <c r="V88" s="75"/>
    </row>
    <row r="89" spans="1:22">
      <c r="A89" s="75"/>
      <c r="B89" s="75"/>
      <c r="C89" s="75"/>
      <c r="D89" s="75"/>
      <c r="E89" s="75"/>
      <c r="F89" s="75"/>
      <c r="G89" s="75"/>
      <c r="H89" s="75"/>
      <c r="I89" s="75"/>
      <c r="J89" s="75"/>
      <c r="K89" s="75"/>
      <c r="L89" s="75"/>
      <c r="M89" s="75"/>
      <c r="N89" s="75"/>
      <c r="O89" s="75"/>
      <c r="P89" s="75"/>
      <c r="Q89" s="75"/>
      <c r="R89" s="75"/>
      <c r="S89" s="75"/>
      <c r="T89" s="75"/>
      <c r="U89" s="75"/>
      <c r="V89" s="75"/>
    </row>
    <row r="90" spans="1:22">
      <c r="A90" s="75"/>
      <c r="B90" s="75"/>
      <c r="C90" s="75"/>
      <c r="D90" s="75"/>
      <c r="E90" s="75"/>
      <c r="F90" s="75"/>
      <c r="G90" s="75"/>
      <c r="H90" s="75"/>
      <c r="I90" s="75"/>
      <c r="J90" s="75"/>
      <c r="K90" s="75"/>
      <c r="L90" s="75"/>
      <c r="M90" s="75"/>
      <c r="N90" s="75"/>
      <c r="O90" s="75"/>
      <c r="P90" s="75"/>
      <c r="Q90" s="75"/>
      <c r="R90" s="75"/>
      <c r="S90" s="75"/>
      <c r="T90" s="75"/>
      <c r="U90" s="75"/>
      <c r="V90" s="75"/>
    </row>
    <row r="91" spans="1:22">
      <c r="A91" s="75"/>
      <c r="B91" s="75"/>
      <c r="C91" s="75"/>
      <c r="D91" s="75"/>
      <c r="E91" s="75"/>
      <c r="F91" s="75"/>
      <c r="G91" s="75"/>
      <c r="H91" s="75"/>
      <c r="I91" s="75"/>
      <c r="J91" s="75"/>
      <c r="K91" s="75"/>
      <c r="L91" s="75"/>
      <c r="M91" s="75"/>
      <c r="N91" s="75"/>
      <c r="O91" s="75"/>
      <c r="P91" s="75"/>
      <c r="Q91" s="75"/>
      <c r="R91" s="75"/>
      <c r="S91" s="75"/>
      <c r="T91" s="75"/>
      <c r="U91" s="75"/>
      <c r="V91" s="75"/>
    </row>
    <row r="92" spans="1:22">
      <c r="A92" s="75"/>
      <c r="B92" s="75"/>
      <c r="C92" s="75"/>
      <c r="D92" s="75"/>
      <c r="E92" s="75"/>
      <c r="F92" s="75"/>
      <c r="G92" s="75"/>
      <c r="H92" s="75"/>
      <c r="I92" s="75"/>
      <c r="J92" s="75"/>
      <c r="K92" s="75"/>
      <c r="L92" s="75"/>
      <c r="M92" s="75"/>
      <c r="N92" s="75"/>
      <c r="O92" s="75"/>
      <c r="P92" s="75"/>
      <c r="Q92" s="75"/>
      <c r="R92" s="75"/>
      <c r="S92" s="75"/>
      <c r="T92" s="75"/>
      <c r="U92" s="75"/>
      <c r="V92" s="75"/>
    </row>
    <row r="93" spans="1:22">
      <c r="A93" s="75"/>
      <c r="B93" s="75"/>
      <c r="C93" s="75"/>
      <c r="D93" s="75"/>
      <c r="E93" s="75"/>
      <c r="F93" s="75"/>
      <c r="G93" s="75"/>
      <c r="H93" s="75"/>
      <c r="I93" s="75"/>
      <c r="J93" s="75"/>
      <c r="K93" s="75"/>
      <c r="L93" s="75"/>
      <c r="M93" s="75"/>
      <c r="N93" s="75"/>
      <c r="O93" s="75"/>
      <c r="P93" s="75"/>
      <c r="Q93" s="75"/>
      <c r="R93" s="75"/>
      <c r="S93" s="75"/>
      <c r="T93" s="75"/>
      <c r="U93" s="75"/>
      <c r="V93" s="75"/>
    </row>
    <row r="94" spans="1:22">
      <c r="A94" s="75"/>
      <c r="B94" s="75"/>
      <c r="C94" s="75"/>
      <c r="D94" s="75"/>
      <c r="E94" s="75"/>
      <c r="F94" s="75"/>
      <c r="G94" s="75"/>
      <c r="H94" s="75"/>
      <c r="I94" s="75"/>
      <c r="J94" s="75"/>
      <c r="K94" s="75"/>
      <c r="L94" s="75"/>
      <c r="M94" s="75"/>
      <c r="N94" s="75"/>
      <c r="O94" s="75"/>
      <c r="P94" s="75"/>
      <c r="Q94" s="75"/>
      <c r="R94" s="75"/>
      <c r="S94" s="75"/>
      <c r="T94" s="75"/>
      <c r="U94" s="75"/>
      <c r="V94" s="75"/>
    </row>
    <row r="95" spans="1:22">
      <c r="A95" s="75"/>
      <c r="B95" s="75"/>
      <c r="C95" s="75"/>
      <c r="D95" s="75"/>
      <c r="E95" s="75"/>
      <c r="F95" s="75"/>
      <c r="G95" s="75"/>
      <c r="H95" s="75"/>
      <c r="I95" s="75"/>
      <c r="J95" s="75"/>
      <c r="K95" s="75"/>
      <c r="L95" s="75"/>
      <c r="M95" s="75"/>
      <c r="N95" s="75"/>
      <c r="O95" s="75"/>
      <c r="P95" s="75"/>
      <c r="Q95" s="75"/>
      <c r="R95" s="75"/>
      <c r="S95" s="75"/>
      <c r="T95" s="75"/>
      <c r="U95" s="75"/>
      <c r="V95" s="75"/>
    </row>
    <row r="96" spans="1:22">
      <c r="A96" s="75"/>
      <c r="B96" s="75"/>
      <c r="C96" s="75"/>
      <c r="D96" s="75"/>
      <c r="E96" s="75"/>
      <c r="F96" s="75"/>
      <c r="G96" s="75"/>
      <c r="H96" s="75"/>
      <c r="I96" s="75"/>
      <c r="J96" s="75"/>
      <c r="K96" s="75"/>
      <c r="L96" s="75"/>
      <c r="M96" s="75"/>
      <c r="N96" s="75"/>
      <c r="O96" s="75"/>
      <c r="P96" s="75"/>
      <c r="Q96" s="75"/>
      <c r="R96" s="75"/>
      <c r="S96" s="75"/>
      <c r="T96" s="75"/>
      <c r="U96" s="75"/>
      <c r="V96" s="75"/>
    </row>
    <row r="97" spans="1:22">
      <c r="A97" s="75"/>
      <c r="B97" s="75"/>
      <c r="C97" s="75"/>
      <c r="D97" s="75"/>
      <c r="E97" s="75"/>
      <c r="F97" s="75"/>
      <c r="G97" s="75"/>
      <c r="H97" s="75"/>
      <c r="I97" s="75"/>
      <c r="J97" s="75"/>
      <c r="K97" s="75"/>
      <c r="L97" s="75"/>
      <c r="M97" s="75"/>
      <c r="N97" s="75"/>
      <c r="O97" s="75"/>
      <c r="P97" s="75"/>
      <c r="Q97" s="75"/>
      <c r="R97" s="75"/>
      <c r="S97" s="75"/>
      <c r="T97" s="75"/>
      <c r="U97" s="75"/>
      <c r="V97" s="75"/>
    </row>
    <row r="98" spans="1:22">
      <c r="A98" s="75"/>
      <c r="B98" s="75"/>
      <c r="C98" s="75"/>
      <c r="D98" s="75"/>
      <c r="E98" s="75"/>
      <c r="F98" s="75"/>
      <c r="G98" s="75"/>
      <c r="H98" s="75"/>
      <c r="I98" s="75"/>
      <c r="J98" s="75"/>
      <c r="K98" s="75"/>
      <c r="L98" s="75"/>
      <c r="M98" s="75"/>
      <c r="N98" s="75"/>
      <c r="O98" s="75"/>
      <c r="P98" s="75"/>
      <c r="Q98" s="75"/>
      <c r="R98" s="75"/>
      <c r="S98" s="75"/>
      <c r="T98" s="75"/>
      <c r="U98" s="75"/>
      <c r="V98" s="75"/>
    </row>
    <row r="99" spans="1:22">
      <c r="A99" s="75"/>
      <c r="B99" s="75"/>
      <c r="C99" s="75"/>
      <c r="D99" s="75"/>
      <c r="E99" s="75"/>
      <c r="F99" s="75"/>
      <c r="G99" s="75"/>
      <c r="H99" s="75"/>
      <c r="I99" s="75"/>
      <c r="J99" s="75"/>
      <c r="K99" s="75"/>
      <c r="L99" s="75"/>
      <c r="M99" s="75"/>
      <c r="N99" s="75"/>
      <c r="O99" s="75"/>
      <c r="P99" s="75"/>
      <c r="Q99" s="75"/>
      <c r="R99" s="75"/>
      <c r="S99" s="75"/>
      <c r="T99" s="75"/>
      <c r="U99" s="75"/>
      <c r="V99" s="75"/>
    </row>
    <row r="100" spans="1:22">
      <c r="A100" s="75"/>
      <c r="B100" s="75"/>
      <c r="C100" s="75"/>
      <c r="D100" s="75"/>
      <c r="E100" s="75"/>
      <c r="F100" s="75"/>
      <c r="G100" s="75"/>
      <c r="H100" s="75"/>
      <c r="I100" s="75"/>
      <c r="J100" s="75"/>
      <c r="K100" s="75"/>
      <c r="L100" s="75"/>
      <c r="M100" s="75"/>
      <c r="N100" s="75"/>
      <c r="O100" s="75"/>
      <c r="P100" s="75"/>
      <c r="Q100" s="75"/>
      <c r="R100" s="75"/>
      <c r="S100" s="75"/>
      <c r="T100" s="75"/>
      <c r="U100" s="75"/>
      <c r="V100" s="75"/>
    </row>
    <row r="311" ht="12" customHeight="1"/>
  </sheetData>
  <sheetProtection sheet="1" objects="1" scenarios="1"/>
  <hyperlinks>
    <hyperlink ref="I2" location="Startseite!C7" display="zurück zur Startseite"/>
  </hyperlinks>
  <printOptions horizontalCentered="1"/>
  <pageMargins left="0.47244094488188981" right="0.39370078740157483" top="0.78740157480314965" bottom="0" header="0.51181102362204722" footer="0.51181102362204722"/>
  <pageSetup paperSize="9" scale="98" firstPageNumber="6" orientation="portrait" useFirstPageNumber="1" horizontalDpi="1200" verticalDpi="1200" r:id="rId1"/>
  <headerFooter>
    <oddFooter>&amp;L&amp;D&amp;RCopyright: Handwerkskammer Düsseldorf</oddFooter>
  </headerFooter>
  <rowBreaks count="6" manualBreakCount="6">
    <brk id="55" max="7" man="1"/>
    <brk id="106" max="7" man="1"/>
    <brk id="168" max="7" man="1"/>
    <brk id="230" max="7" man="1"/>
    <brk id="284" max="7" man="1"/>
    <brk id="335" max="7" man="1"/>
  </rowBreaks>
  <drawing r:id="rId2"/>
  <legacyDrawing r:id="rId3"/>
  <mc:AlternateContent xmlns:mc="http://schemas.openxmlformats.org/markup-compatibility/2006">
    <mc:Choice Requires="x14">
      <controls>
        <mc:AlternateContent xmlns:mc="http://schemas.openxmlformats.org/markup-compatibility/2006">
          <mc:Choice Requires="x14">
            <control shapeId="69634" r:id="rId4" name="Button 2">
              <controlPr defaultSize="0" print="0" autoFill="0" autoPict="0" macro="[0]!Schaltfläche8_BeiKlick">
                <anchor moveWithCells="1" sizeWithCells="1">
                  <from>
                    <xdr:col>4</xdr:col>
                    <xdr:colOff>609600</xdr:colOff>
                    <xdr:row>0</xdr:row>
                    <xdr:rowOff>133350</xdr:rowOff>
                  </from>
                  <to>
                    <xdr:col>6</xdr:col>
                    <xdr:colOff>295275</xdr:colOff>
                    <xdr:row>2</xdr:row>
                    <xdr:rowOff>66675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tabColor theme="0"/>
  </sheetPr>
  <dimension ref="A1:BL89"/>
  <sheetViews>
    <sheetView showGridLines="0" zoomScaleNormal="100" workbookViewId="0">
      <selection activeCell="H2" sqref="H2:J2"/>
    </sheetView>
  </sheetViews>
  <sheetFormatPr baseColWidth="10" defaultColWidth="6.5703125" defaultRowHeight="12.75"/>
  <cols>
    <col min="1" max="9" width="6.5703125" style="59" customWidth="1"/>
    <col min="10" max="10" width="6.28515625" style="59" customWidth="1"/>
    <col min="11" max="16384" width="6.5703125" style="59"/>
  </cols>
  <sheetData>
    <row r="1" spans="1:64">
      <c r="A1" s="141"/>
      <c r="B1" s="141"/>
      <c r="C1" s="141"/>
      <c r="D1" s="141"/>
      <c r="E1" s="141"/>
      <c r="F1" s="141"/>
      <c r="G1" s="141"/>
      <c r="H1" s="141"/>
      <c r="I1" s="141"/>
      <c r="J1" s="141"/>
      <c r="K1" s="141"/>
      <c r="L1" s="141"/>
      <c r="M1" s="141"/>
      <c r="N1" s="142"/>
      <c r="O1" s="143"/>
      <c r="P1" s="143"/>
      <c r="Q1" s="143"/>
      <c r="R1" s="143"/>
      <c r="S1" s="143"/>
      <c r="T1" s="143"/>
      <c r="U1" s="143"/>
      <c r="V1" s="143"/>
      <c r="W1" s="143"/>
      <c r="X1" s="143"/>
      <c r="Y1" s="143"/>
      <c r="Z1" s="143"/>
      <c r="AA1" s="143"/>
      <c r="AB1" s="143"/>
      <c r="AC1" s="143"/>
      <c r="AD1" s="143"/>
      <c r="AE1" s="143"/>
      <c r="AF1" s="143"/>
      <c r="AG1" s="143"/>
      <c r="AH1" s="143"/>
      <c r="AI1" s="143"/>
      <c r="AJ1" s="143"/>
      <c r="AK1" s="143"/>
      <c r="AL1" s="143"/>
      <c r="AM1" s="143"/>
      <c r="AN1" s="143"/>
      <c r="AO1" s="143"/>
      <c r="AP1" s="143"/>
      <c r="AQ1" s="143"/>
      <c r="AR1" s="143"/>
      <c r="AS1" s="143"/>
      <c r="AT1" s="143"/>
      <c r="AU1" s="143"/>
      <c r="AV1" s="143"/>
      <c r="AW1" s="143"/>
      <c r="AX1" s="143"/>
      <c r="AY1" s="143"/>
      <c r="AZ1" s="143"/>
      <c r="BA1" s="58"/>
      <c r="BB1" s="58"/>
      <c r="BC1" s="58"/>
      <c r="BD1" s="58"/>
      <c r="BE1" s="58"/>
      <c r="BF1" s="58"/>
      <c r="BG1" s="58"/>
      <c r="BH1" s="58"/>
      <c r="BI1" s="58"/>
      <c r="BJ1" s="58"/>
      <c r="BK1" s="58"/>
      <c r="BL1" s="58"/>
    </row>
    <row r="2" spans="1:64">
      <c r="A2" s="141"/>
      <c r="B2" s="141"/>
      <c r="C2" s="141"/>
      <c r="D2" s="141"/>
      <c r="E2" s="141"/>
      <c r="F2" s="141"/>
      <c r="G2" s="1012"/>
      <c r="H2" s="1111" t="s">
        <v>519</v>
      </c>
      <c r="I2" s="1112"/>
      <c r="J2" s="1113"/>
      <c r="K2" s="141"/>
      <c r="L2" s="141"/>
      <c r="M2" s="141"/>
      <c r="N2" s="142"/>
      <c r="O2" s="143"/>
      <c r="P2" s="143"/>
      <c r="Q2" s="143"/>
      <c r="R2" s="143"/>
      <c r="S2" s="143"/>
      <c r="T2" s="143"/>
      <c r="U2" s="143"/>
      <c r="V2" s="143"/>
      <c r="W2" s="143"/>
      <c r="X2" s="143"/>
      <c r="Y2" s="143"/>
      <c r="Z2" s="143"/>
      <c r="AA2" s="143"/>
      <c r="AB2" s="143"/>
      <c r="AC2" s="143"/>
      <c r="AD2" s="143"/>
      <c r="AE2" s="143"/>
      <c r="AF2" s="143"/>
      <c r="AG2" s="143"/>
      <c r="AH2" s="143"/>
      <c r="AI2" s="143"/>
      <c r="AJ2" s="143"/>
      <c r="AK2" s="143"/>
      <c r="AL2" s="143"/>
      <c r="AM2" s="143"/>
      <c r="AN2" s="143"/>
      <c r="AO2" s="143"/>
      <c r="AP2" s="143"/>
      <c r="AQ2" s="143"/>
      <c r="AR2" s="143"/>
      <c r="AS2" s="143"/>
      <c r="AT2" s="143"/>
      <c r="AU2" s="143"/>
      <c r="AV2" s="143"/>
      <c r="AW2" s="143"/>
      <c r="AX2" s="143"/>
      <c r="AY2" s="143"/>
      <c r="AZ2" s="143"/>
      <c r="BA2" s="58"/>
      <c r="BB2" s="58"/>
      <c r="BC2" s="58"/>
      <c r="BD2" s="58"/>
      <c r="BE2" s="58"/>
      <c r="BF2" s="58"/>
      <c r="BG2" s="58"/>
      <c r="BH2" s="58"/>
      <c r="BI2" s="58"/>
      <c r="BJ2" s="58"/>
      <c r="BK2" s="58"/>
      <c r="BL2" s="58"/>
    </row>
    <row r="3" spans="1:64">
      <c r="A3" s="141"/>
      <c r="B3" s="141"/>
      <c r="C3" s="141"/>
      <c r="D3" s="141"/>
      <c r="E3" s="141"/>
      <c r="F3" s="141"/>
      <c r="G3" s="141"/>
      <c r="H3" s="141"/>
      <c r="I3" s="141"/>
      <c r="J3" s="141"/>
      <c r="K3" s="141"/>
      <c r="L3" s="141"/>
      <c r="M3" s="141"/>
      <c r="N3" s="142"/>
      <c r="O3" s="143"/>
      <c r="P3" s="143"/>
      <c r="Q3" s="143"/>
      <c r="R3" s="143"/>
      <c r="S3" s="143"/>
      <c r="T3" s="143"/>
      <c r="U3" s="143"/>
      <c r="V3" s="143"/>
      <c r="W3" s="143"/>
      <c r="X3" s="143"/>
      <c r="Y3" s="143"/>
      <c r="Z3" s="143"/>
      <c r="AA3" s="143"/>
      <c r="AB3" s="143"/>
      <c r="AC3" s="143"/>
      <c r="AD3" s="143"/>
      <c r="AE3" s="143"/>
      <c r="AF3" s="143"/>
      <c r="AG3" s="143"/>
      <c r="AH3" s="143"/>
      <c r="AI3" s="143"/>
      <c r="AJ3" s="143"/>
      <c r="AK3" s="143"/>
      <c r="AL3" s="143"/>
      <c r="AM3" s="143"/>
      <c r="AN3" s="143"/>
      <c r="AO3" s="143"/>
      <c r="AP3" s="143"/>
      <c r="AQ3" s="143"/>
      <c r="AR3" s="143"/>
      <c r="AS3" s="143"/>
      <c r="AT3" s="143"/>
      <c r="AU3" s="143"/>
      <c r="AV3" s="143"/>
      <c r="AW3" s="143"/>
      <c r="AX3" s="143"/>
      <c r="AY3" s="143"/>
      <c r="AZ3" s="143"/>
      <c r="BA3" s="58"/>
      <c r="BB3" s="58"/>
      <c r="BC3" s="58"/>
      <c r="BD3" s="58"/>
      <c r="BE3" s="58"/>
      <c r="BF3" s="58"/>
      <c r="BG3" s="58"/>
      <c r="BH3" s="58"/>
      <c r="BI3" s="58"/>
      <c r="BJ3" s="58"/>
      <c r="BK3" s="58"/>
      <c r="BL3" s="58"/>
    </row>
    <row r="4" spans="1:64">
      <c r="A4" s="141"/>
      <c r="B4" s="141"/>
      <c r="C4" s="141"/>
      <c r="D4" s="141"/>
      <c r="E4" s="141"/>
      <c r="F4" s="141"/>
      <c r="G4" s="141"/>
      <c r="H4" s="141"/>
      <c r="I4" s="141"/>
      <c r="J4" s="141"/>
      <c r="K4" s="141"/>
      <c r="L4" s="141"/>
      <c r="M4" s="141"/>
      <c r="N4" s="142"/>
      <c r="O4" s="143"/>
      <c r="P4" s="143"/>
      <c r="Q4" s="143"/>
      <c r="R4" s="143"/>
      <c r="S4" s="143"/>
      <c r="T4" s="143"/>
      <c r="U4" s="143"/>
      <c r="V4" s="143"/>
      <c r="W4" s="143"/>
      <c r="X4" s="143"/>
      <c r="Y4" s="143"/>
      <c r="Z4" s="143"/>
      <c r="AA4" s="143"/>
      <c r="AB4" s="143"/>
      <c r="AC4" s="143"/>
      <c r="AD4" s="143"/>
      <c r="AE4" s="143"/>
      <c r="AF4" s="143"/>
      <c r="AG4" s="143"/>
      <c r="AH4" s="143"/>
      <c r="AI4" s="143"/>
      <c r="AJ4" s="143"/>
      <c r="AK4" s="143"/>
      <c r="AL4" s="143"/>
      <c r="AM4" s="143"/>
      <c r="AN4" s="143"/>
      <c r="AO4" s="143"/>
      <c r="AP4" s="143"/>
      <c r="AQ4" s="143"/>
      <c r="AR4" s="143"/>
      <c r="AS4" s="143"/>
      <c r="AT4" s="143"/>
      <c r="AU4" s="143"/>
      <c r="AV4" s="143"/>
      <c r="AW4" s="143"/>
      <c r="AX4" s="143"/>
      <c r="AY4" s="143"/>
      <c r="AZ4" s="143"/>
      <c r="BA4" s="58"/>
      <c r="BB4" s="58"/>
      <c r="BC4" s="58"/>
      <c r="BD4" s="58"/>
      <c r="BE4" s="58"/>
      <c r="BF4" s="58"/>
      <c r="BG4" s="58"/>
      <c r="BH4" s="58"/>
      <c r="BI4" s="58"/>
      <c r="BJ4" s="58"/>
      <c r="BK4" s="58"/>
      <c r="BL4" s="58"/>
    </row>
    <row r="5" spans="1:64">
      <c r="A5" s="141"/>
      <c r="B5" s="141"/>
      <c r="C5" s="141"/>
      <c r="D5" s="141"/>
      <c r="E5" s="141"/>
      <c r="F5" s="141"/>
      <c r="G5" s="141"/>
      <c r="H5" s="141"/>
      <c r="I5" s="141"/>
      <c r="J5" s="141"/>
      <c r="K5" s="141"/>
      <c r="L5" s="141"/>
      <c r="M5" s="141"/>
      <c r="N5" s="142"/>
      <c r="O5" s="143"/>
      <c r="P5" s="143"/>
      <c r="Q5" s="143"/>
      <c r="R5" s="143"/>
      <c r="S5" s="143"/>
      <c r="T5" s="143"/>
      <c r="U5" s="143"/>
      <c r="V5" s="143"/>
      <c r="W5" s="143"/>
      <c r="X5" s="143"/>
      <c r="Y5" s="143"/>
      <c r="Z5" s="143"/>
      <c r="AA5" s="143"/>
      <c r="AB5" s="143"/>
      <c r="AC5" s="143"/>
      <c r="AD5" s="143"/>
      <c r="AE5" s="143"/>
      <c r="AF5" s="143"/>
      <c r="AG5" s="143"/>
      <c r="AH5" s="143"/>
      <c r="AI5" s="143"/>
      <c r="AJ5" s="143"/>
      <c r="AK5" s="143"/>
      <c r="AL5" s="143"/>
      <c r="AM5" s="143"/>
      <c r="AN5" s="143"/>
      <c r="AO5" s="143"/>
      <c r="AP5" s="143"/>
      <c r="AQ5" s="143"/>
      <c r="AR5" s="143"/>
      <c r="AS5" s="143"/>
      <c r="AT5" s="143"/>
      <c r="AU5" s="143"/>
      <c r="AV5" s="143"/>
      <c r="AW5" s="143"/>
      <c r="AX5" s="143"/>
      <c r="AY5" s="143"/>
      <c r="AZ5" s="143"/>
      <c r="BA5" s="58"/>
      <c r="BB5" s="58"/>
      <c r="BC5" s="58"/>
      <c r="BD5" s="58"/>
      <c r="BE5" s="58"/>
      <c r="BF5" s="58"/>
      <c r="BG5" s="58"/>
      <c r="BH5" s="58"/>
      <c r="BI5" s="58"/>
      <c r="BJ5" s="58"/>
      <c r="BK5" s="58"/>
      <c r="BL5" s="58"/>
    </row>
    <row r="6" spans="1:64">
      <c r="A6" s="141"/>
      <c r="B6" s="141"/>
      <c r="C6" s="141"/>
      <c r="D6" s="141"/>
      <c r="E6" s="141"/>
      <c r="F6" s="141"/>
      <c r="G6" s="141"/>
      <c r="H6" s="141"/>
      <c r="I6" s="141"/>
      <c r="J6" s="141"/>
      <c r="K6" s="141"/>
      <c r="L6" s="141"/>
      <c r="M6" s="141"/>
      <c r="N6" s="142"/>
      <c r="O6" s="143"/>
      <c r="P6" s="143"/>
      <c r="Q6" s="143"/>
      <c r="R6" s="143"/>
      <c r="S6" s="143"/>
      <c r="T6" s="143"/>
      <c r="U6" s="143"/>
      <c r="V6" s="143"/>
      <c r="W6" s="143"/>
      <c r="X6" s="143"/>
      <c r="Y6" s="143"/>
      <c r="Z6" s="143"/>
      <c r="AA6" s="143"/>
      <c r="AB6" s="143"/>
      <c r="AC6" s="143"/>
      <c r="AD6" s="143"/>
      <c r="AE6" s="143"/>
      <c r="AF6" s="143"/>
      <c r="AG6" s="143"/>
      <c r="AH6" s="143"/>
      <c r="AI6" s="143"/>
      <c r="AJ6" s="143"/>
      <c r="AK6" s="143"/>
      <c r="AL6" s="143"/>
      <c r="AM6" s="143"/>
      <c r="AN6" s="143"/>
      <c r="AO6" s="143"/>
      <c r="AP6" s="143"/>
      <c r="AQ6" s="143"/>
      <c r="AR6" s="143"/>
      <c r="AS6" s="143"/>
      <c r="AT6" s="143"/>
      <c r="AU6" s="143"/>
      <c r="AV6" s="143"/>
      <c r="AW6" s="143"/>
      <c r="AX6" s="143"/>
      <c r="AY6" s="143"/>
      <c r="AZ6" s="143"/>
      <c r="BA6" s="58"/>
      <c r="BB6" s="58"/>
      <c r="BC6" s="58"/>
      <c r="BD6" s="58"/>
      <c r="BE6" s="58"/>
      <c r="BF6" s="58"/>
      <c r="BG6" s="58"/>
      <c r="BH6" s="58"/>
      <c r="BI6" s="58"/>
      <c r="BJ6" s="58"/>
      <c r="BK6" s="58"/>
      <c r="BL6" s="58"/>
    </row>
    <row r="7" spans="1:64" ht="27">
      <c r="A7" s="141"/>
      <c r="B7" s="141"/>
      <c r="C7" s="141"/>
      <c r="D7" s="141"/>
      <c r="E7" s="141"/>
      <c r="F7" s="144"/>
      <c r="G7" s="145"/>
      <c r="H7" s="141"/>
      <c r="I7" s="141"/>
      <c r="J7" s="141"/>
      <c r="K7" s="141"/>
      <c r="L7" s="141"/>
      <c r="M7" s="141"/>
      <c r="N7" s="142"/>
      <c r="O7" s="143"/>
      <c r="P7" s="143"/>
      <c r="Q7" s="143"/>
      <c r="R7" s="143"/>
      <c r="S7" s="143"/>
      <c r="T7" s="143"/>
      <c r="U7" s="143"/>
      <c r="V7" s="143"/>
      <c r="W7" s="143"/>
      <c r="X7" s="143"/>
      <c r="Y7" s="143"/>
      <c r="Z7" s="143"/>
      <c r="AA7" s="143"/>
      <c r="AB7" s="143"/>
      <c r="AC7" s="143"/>
      <c r="AD7" s="143"/>
      <c r="AE7" s="143"/>
      <c r="AF7" s="143"/>
      <c r="AG7" s="143"/>
      <c r="AH7" s="143"/>
      <c r="AI7" s="143"/>
      <c r="AJ7" s="143"/>
      <c r="AK7" s="143"/>
      <c r="AL7" s="143"/>
      <c r="AM7" s="143"/>
      <c r="AN7" s="143"/>
      <c r="AO7" s="143"/>
      <c r="AP7" s="143"/>
      <c r="AQ7" s="143"/>
      <c r="AR7" s="143"/>
      <c r="AS7" s="143"/>
      <c r="AT7" s="143"/>
      <c r="AU7" s="143"/>
      <c r="AV7" s="143"/>
      <c r="AW7" s="143"/>
      <c r="AX7" s="143"/>
      <c r="AY7" s="143"/>
      <c r="AZ7" s="143"/>
      <c r="BA7" s="58"/>
      <c r="BB7" s="58"/>
      <c r="BC7" s="58"/>
      <c r="BD7" s="58"/>
      <c r="BE7" s="58"/>
      <c r="BF7" s="58"/>
      <c r="BG7" s="58"/>
      <c r="BH7" s="58"/>
      <c r="BI7" s="58"/>
      <c r="BJ7" s="58"/>
      <c r="BK7" s="58"/>
      <c r="BL7" s="58"/>
    </row>
    <row r="8" spans="1:64">
      <c r="A8" s="141"/>
      <c r="B8" s="141"/>
      <c r="C8" s="141"/>
      <c r="D8" s="141"/>
      <c r="E8" s="141"/>
      <c r="F8" s="141"/>
      <c r="G8" s="141"/>
      <c r="H8" s="141"/>
      <c r="I8" s="141"/>
      <c r="J8" s="141"/>
      <c r="K8" s="141"/>
      <c r="L8" s="141"/>
      <c r="M8" s="141"/>
      <c r="N8" s="142"/>
      <c r="O8" s="143"/>
      <c r="P8" s="143"/>
      <c r="Q8" s="143"/>
      <c r="R8" s="143"/>
      <c r="S8" s="143"/>
      <c r="T8" s="143"/>
      <c r="U8" s="143"/>
      <c r="V8" s="143"/>
      <c r="W8" s="143"/>
      <c r="X8" s="143"/>
      <c r="Y8" s="143"/>
      <c r="Z8" s="143"/>
      <c r="AA8" s="143"/>
      <c r="AB8" s="143"/>
      <c r="AC8" s="143"/>
      <c r="AD8" s="143"/>
      <c r="AE8" s="143"/>
      <c r="AF8" s="143"/>
      <c r="AG8" s="143"/>
      <c r="AH8" s="143"/>
      <c r="AI8" s="143"/>
      <c r="AJ8" s="143"/>
      <c r="AK8" s="143"/>
      <c r="AL8" s="143"/>
      <c r="AM8" s="143"/>
      <c r="AN8" s="143"/>
      <c r="AO8" s="143"/>
      <c r="AP8" s="143"/>
      <c r="AQ8" s="143"/>
      <c r="AR8" s="143"/>
      <c r="AS8" s="143"/>
      <c r="AT8" s="143"/>
      <c r="AU8" s="143"/>
      <c r="AV8" s="143"/>
      <c r="AW8" s="143"/>
      <c r="AX8" s="143"/>
      <c r="AY8" s="143"/>
      <c r="AZ8" s="143"/>
      <c r="BA8" s="58"/>
      <c r="BB8" s="58"/>
      <c r="BC8" s="58"/>
      <c r="BD8" s="58"/>
      <c r="BE8" s="58"/>
      <c r="BF8" s="58"/>
      <c r="BG8" s="58"/>
      <c r="BH8" s="58"/>
      <c r="BI8" s="58"/>
      <c r="BJ8" s="58"/>
      <c r="BK8" s="58"/>
      <c r="BL8" s="58"/>
    </row>
    <row r="9" spans="1:64">
      <c r="A9" s="141"/>
      <c r="B9" s="141"/>
      <c r="C9" s="141"/>
      <c r="D9" s="141"/>
      <c r="E9" s="141"/>
      <c r="F9" s="141"/>
      <c r="G9" s="141"/>
      <c r="H9" s="141"/>
      <c r="I9" s="141"/>
      <c r="J9" s="141"/>
      <c r="K9" s="141"/>
      <c r="L9" s="141"/>
      <c r="M9" s="141"/>
      <c r="N9" s="142"/>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3"/>
      <c r="AU9" s="143"/>
      <c r="AV9" s="143"/>
      <c r="AW9" s="143"/>
      <c r="AX9" s="143"/>
      <c r="AY9" s="143"/>
      <c r="AZ9" s="143"/>
      <c r="BA9" s="58"/>
      <c r="BB9" s="58"/>
      <c r="BC9" s="58"/>
      <c r="BD9" s="58"/>
      <c r="BE9" s="58"/>
      <c r="BF9" s="58"/>
      <c r="BG9" s="58"/>
      <c r="BH9" s="58"/>
      <c r="BI9" s="58"/>
      <c r="BJ9" s="58"/>
      <c r="BK9" s="58"/>
      <c r="BL9" s="58"/>
    </row>
    <row r="10" spans="1:64">
      <c r="A10" s="141"/>
      <c r="B10" s="141"/>
      <c r="C10" s="141"/>
      <c r="D10" s="141"/>
      <c r="E10" s="141"/>
      <c r="F10" s="141"/>
      <c r="G10" s="141"/>
      <c r="H10" s="141"/>
      <c r="I10" s="141"/>
      <c r="J10" s="141"/>
      <c r="K10" s="141"/>
      <c r="L10" s="141"/>
      <c r="M10" s="141"/>
      <c r="N10" s="142"/>
      <c r="O10" s="143"/>
      <c r="P10" s="143"/>
      <c r="Q10" s="143"/>
      <c r="R10" s="143"/>
      <c r="S10" s="143"/>
      <c r="T10" s="143"/>
      <c r="U10" s="143"/>
      <c r="V10" s="143"/>
      <c r="W10" s="143"/>
      <c r="X10" s="143"/>
      <c r="Y10" s="143"/>
      <c r="Z10" s="143"/>
      <c r="AA10" s="143"/>
      <c r="AB10" s="143"/>
      <c r="AC10" s="143"/>
      <c r="AD10" s="143"/>
      <c r="AE10" s="143"/>
      <c r="AF10" s="143"/>
      <c r="AG10" s="143"/>
      <c r="AH10" s="143"/>
      <c r="AI10" s="143"/>
      <c r="AJ10" s="143"/>
      <c r="AK10" s="143"/>
      <c r="AL10" s="143"/>
      <c r="AM10" s="143"/>
      <c r="AN10" s="143"/>
      <c r="AO10" s="143"/>
      <c r="AP10" s="143"/>
      <c r="AQ10" s="143"/>
      <c r="AR10" s="143"/>
      <c r="AS10" s="143"/>
      <c r="AT10" s="143"/>
      <c r="AU10" s="143"/>
      <c r="AV10" s="143"/>
      <c r="AW10" s="143"/>
      <c r="AX10" s="143"/>
      <c r="AY10" s="143"/>
      <c r="AZ10" s="143"/>
      <c r="BA10" s="58"/>
      <c r="BB10" s="58"/>
      <c r="BC10" s="58"/>
      <c r="BD10" s="58"/>
      <c r="BE10" s="58"/>
      <c r="BF10" s="58"/>
      <c r="BG10" s="58"/>
      <c r="BH10" s="58"/>
      <c r="BI10" s="58"/>
      <c r="BJ10" s="58"/>
      <c r="BK10" s="58"/>
      <c r="BL10" s="58"/>
    </row>
    <row r="11" spans="1:64">
      <c r="A11" s="141"/>
      <c r="B11" s="141"/>
      <c r="C11" s="141"/>
      <c r="D11" s="141"/>
      <c r="E11" s="141"/>
      <c r="F11" s="141"/>
      <c r="G11" s="141"/>
      <c r="H11" s="141"/>
      <c r="I11" s="141"/>
      <c r="J11" s="141"/>
      <c r="K11" s="141"/>
      <c r="L11" s="141"/>
      <c r="M11" s="141"/>
      <c r="N11" s="142"/>
      <c r="O11" s="143"/>
      <c r="P11" s="143"/>
      <c r="Q11" s="143"/>
      <c r="R11" s="143"/>
      <c r="S11" s="143"/>
      <c r="T11" s="143"/>
      <c r="U11" s="143"/>
      <c r="V11" s="143"/>
      <c r="W11" s="143"/>
      <c r="X11" s="143"/>
      <c r="Y11" s="143"/>
      <c r="Z11" s="143"/>
      <c r="AA11" s="143"/>
      <c r="AB11" s="143"/>
      <c r="AC11" s="143"/>
      <c r="AD11" s="143"/>
      <c r="AE11" s="143"/>
      <c r="AF11" s="143"/>
      <c r="AG11" s="143"/>
      <c r="AH11" s="143"/>
      <c r="AI11" s="143"/>
      <c r="AJ11" s="143"/>
      <c r="AK11" s="143"/>
      <c r="AL11" s="143"/>
      <c r="AM11" s="143"/>
      <c r="AN11" s="143"/>
      <c r="AO11" s="143"/>
      <c r="AP11" s="143"/>
      <c r="AQ11" s="143"/>
      <c r="AR11" s="143"/>
      <c r="AS11" s="143"/>
      <c r="AT11" s="143"/>
      <c r="AU11" s="143"/>
      <c r="AV11" s="143"/>
      <c r="AW11" s="143"/>
      <c r="AX11" s="143"/>
      <c r="AY11" s="143"/>
      <c r="AZ11" s="143"/>
      <c r="BA11" s="58"/>
      <c r="BB11" s="58"/>
      <c r="BC11" s="58"/>
      <c r="BD11" s="58"/>
      <c r="BE11" s="58"/>
      <c r="BF11" s="58"/>
      <c r="BG11" s="58"/>
      <c r="BH11" s="58"/>
      <c r="BI11" s="58"/>
      <c r="BJ11" s="58"/>
      <c r="BK11" s="58"/>
      <c r="BL11" s="58"/>
    </row>
    <row r="12" spans="1:64">
      <c r="A12" s="141"/>
      <c r="B12" s="141"/>
      <c r="C12" s="141"/>
      <c r="D12" s="141"/>
      <c r="E12" s="141"/>
      <c r="F12" s="141"/>
      <c r="G12" s="141"/>
      <c r="H12" s="141"/>
      <c r="I12" s="141"/>
      <c r="J12" s="141"/>
      <c r="K12" s="141"/>
      <c r="L12" s="141"/>
      <c r="M12" s="141"/>
      <c r="N12" s="142"/>
      <c r="O12" s="143"/>
      <c r="P12" s="143"/>
      <c r="Q12" s="143"/>
      <c r="R12" s="143"/>
      <c r="S12" s="143"/>
      <c r="T12" s="143"/>
      <c r="U12" s="143"/>
      <c r="V12" s="143"/>
      <c r="W12" s="143"/>
      <c r="X12" s="143"/>
      <c r="Y12" s="143"/>
      <c r="Z12" s="143"/>
      <c r="AA12" s="143"/>
      <c r="AB12" s="143"/>
      <c r="AC12" s="143"/>
      <c r="AD12" s="143"/>
      <c r="AE12" s="143"/>
      <c r="AF12" s="143"/>
      <c r="AG12" s="143"/>
      <c r="AH12" s="143"/>
      <c r="AI12" s="143"/>
      <c r="AJ12" s="143"/>
      <c r="AK12" s="143"/>
      <c r="AL12" s="143"/>
      <c r="AM12" s="143"/>
      <c r="AN12" s="143"/>
      <c r="AO12" s="143"/>
      <c r="AP12" s="143"/>
      <c r="AQ12" s="143"/>
      <c r="AR12" s="143"/>
      <c r="AS12" s="143"/>
      <c r="AT12" s="143"/>
      <c r="AU12" s="143"/>
      <c r="AV12" s="143"/>
      <c r="AW12" s="143"/>
      <c r="AX12" s="143"/>
      <c r="AY12" s="143"/>
      <c r="AZ12" s="143"/>
      <c r="BA12" s="58"/>
      <c r="BB12" s="58"/>
      <c r="BC12" s="58"/>
      <c r="BD12" s="58"/>
      <c r="BE12" s="58"/>
      <c r="BF12" s="58"/>
      <c r="BG12" s="58"/>
      <c r="BH12" s="58"/>
      <c r="BI12" s="58"/>
      <c r="BJ12" s="58"/>
      <c r="BK12" s="58"/>
      <c r="BL12" s="58"/>
    </row>
    <row r="13" spans="1:64" ht="30">
      <c r="A13" s="1115" t="s">
        <v>285</v>
      </c>
      <c r="B13" s="1115"/>
      <c r="C13" s="1115"/>
      <c r="D13" s="1115"/>
      <c r="E13" s="1115"/>
      <c r="F13" s="1115"/>
      <c r="G13" s="1115"/>
      <c r="H13" s="1115"/>
      <c r="I13" s="1115"/>
      <c r="J13" s="1115"/>
      <c r="K13" s="1115"/>
      <c r="L13" s="1115"/>
      <c r="M13" s="1115"/>
      <c r="N13" s="142"/>
      <c r="O13" s="143"/>
      <c r="P13" s="143"/>
      <c r="Q13" s="143"/>
      <c r="S13" s="143"/>
      <c r="T13" s="143"/>
      <c r="U13" s="143"/>
      <c r="V13" s="143"/>
      <c r="W13" s="143"/>
      <c r="X13" s="143"/>
      <c r="Y13" s="143"/>
      <c r="Z13" s="143"/>
      <c r="AA13" s="143"/>
      <c r="AB13" s="143"/>
      <c r="AC13" s="143"/>
      <c r="AD13" s="143"/>
      <c r="AE13" s="143"/>
      <c r="AF13" s="143"/>
      <c r="AG13" s="143"/>
      <c r="AH13" s="143"/>
      <c r="AI13" s="143"/>
      <c r="AJ13" s="143"/>
      <c r="AK13" s="143"/>
      <c r="AL13" s="143"/>
      <c r="AM13" s="143"/>
      <c r="AN13" s="143"/>
      <c r="AO13" s="143"/>
      <c r="AP13" s="143"/>
      <c r="AQ13" s="143"/>
      <c r="AR13" s="143"/>
      <c r="AS13" s="143"/>
      <c r="AT13" s="143"/>
      <c r="AU13" s="143"/>
      <c r="AV13" s="143"/>
      <c r="AW13" s="143"/>
      <c r="AX13" s="143"/>
      <c r="AY13" s="143"/>
      <c r="AZ13" s="143"/>
      <c r="BA13" s="58"/>
      <c r="BB13" s="58"/>
      <c r="BC13" s="58"/>
      <c r="BD13" s="58"/>
      <c r="BE13" s="58"/>
      <c r="BF13" s="58"/>
      <c r="BG13" s="58"/>
      <c r="BH13" s="58"/>
      <c r="BI13" s="58"/>
      <c r="BJ13" s="58"/>
      <c r="BK13" s="58"/>
      <c r="BL13" s="58"/>
    </row>
    <row r="14" spans="1:64">
      <c r="A14" s="141"/>
      <c r="B14" s="141"/>
      <c r="C14" s="141"/>
      <c r="D14" s="141"/>
      <c r="E14" s="141"/>
      <c r="F14" s="141"/>
      <c r="G14" s="141"/>
      <c r="H14" s="141"/>
      <c r="I14" s="141"/>
      <c r="J14" s="141"/>
      <c r="K14" s="141"/>
      <c r="L14" s="141"/>
      <c r="M14" s="141"/>
      <c r="N14" s="142"/>
      <c r="P14" s="143"/>
      <c r="Q14" s="143"/>
      <c r="R14" s="143"/>
      <c r="S14" s="143"/>
      <c r="T14" s="143"/>
      <c r="U14" s="143"/>
      <c r="V14" s="143"/>
      <c r="W14" s="143"/>
      <c r="X14" s="143"/>
      <c r="Y14" s="143"/>
      <c r="Z14" s="143"/>
      <c r="AA14" s="143"/>
      <c r="AB14" s="143"/>
      <c r="AC14" s="143"/>
      <c r="AD14" s="143"/>
      <c r="AE14" s="143"/>
      <c r="AF14" s="143"/>
      <c r="AG14" s="143"/>
      <c r="AH14" s="143"/>
      <c r="AI14" s="143"/>
      <c r="AJ14" s="143"/>
      <c r="AK14" s="143"/>
      <c r="AL14" s="143"/>
      <c r="AM14" s="143"/>
      <c r="AN14" s="143"/>
      <c r="AO14" s="143"/>
      <c r="AP14" s="143"/>
      <c r="AQ14" s="143"/>
      <c r="AR14" s="143"/>
      <c r="AS14" s="143"/>
      <c r="AT14" s="143"/>
      <c r="AU14" s="143"/>
      <c r="AV14" s="143"/>
      <c r="AW14" s="143"/>
      <c r="AX14" s="143"/>
      <c r="AY14" s="143"/>
      <c r="AZ14" s="143"/>
      <c r="BA14" s="58"/>
      <c r="BB14" s="58"/>
      <c r="BC14" s="58"/>
      <c r="BD14" s="58"/>
      <c r="BE14" s="58"/>
      <c r="BF14" s="58"/>
      <c r="BG14" s="58"/>
      <c r="BH14" s="58"/>
      <c r="BI14" s="58"/>
      <c r="BJ14" s="58"/>
      <c r="BK14" s="58"/>
      <c r="BL14" s="58"/>
    </row>
    <row r="15" spans="1:64" ht="15">
      <c r="A15" s="1116" t="s">
        <v>176</v>
      </c>
      <c r="B15" s="1116"/>
      <c r="C15" s="1116"/>
      <c r="D15" s="1116"/>
      <c r="E15" s="1116"/>
      <c r="F15" s="1116"/>
      <c r="G15" s="1116"/>
      <c r="H15" s="1116"/>
      <c r="I15" s="1116"/>
      <c r="J15" s="1116"/>
      <c r="K15" s="1116"/>
      <c r="L15" s="1116"/>
      <c r="M15" s="1116"/>
      <c r="N15" s="142"/>
      <c r="P15" s="143"/>
      <c r="Q15" s="143"/>
      <c r="R15" s="143"/>
      <c r="S15" s="143"/>
      <c r="T15" s="143"/>
      <c r="U15" s="143"/>
      <c r="V15" s="143"/>
      <c r="W15" s="143"/>
      <c r="X15" s="143"/>
      <c r="Y15" s="143"/>
      <c r="Z15" s="143"/>
      <c r="AA15" s="143"/>
      <c r="AB15" s="143"/>
      <c r="AC15" s="143"/>
      <c r="AD15" s="143"/>
      <c r="AE15" s="143"/>
      <c r="AF15" s="143"/>
      <c r="AG15" s="143"/>
      <c r="AH15" s="143"/>
      <c r="AI15" s="143"/>
      <c r="AJ15" s="143"/>
      <c r="AK15" s="143"/>
      <c r="AL15" s="143"/>
      <c r="AM15" s="143"/>
      <c r="AN15" s="143"/>
      <c r="AO15" s="143"/>
      <c r="AP15" s="143"/>
      <c r="AQ15" s="143"/>
      <c r="AR15" s="143"/>
      <c r="AS15" s="143"/>
      <c r="AT15" s="143"/>
      <c r="AU15" s="143"/>
      <c r="AV15" s="143"/>
      <c r="AW15" s="143"/>
      <c r="AX15" s="143"/>
      <c r="AY15" s="143"/>
      <c r="AZ15" s="143"/>
      <c r="BA15" s="58"/>
      <c r="BB15" s="58"/>
      <c r="BC15" s="58"/>
      <c r="BD15" s="58"/>
      <c r="BE15" s="58"/>
      <c r="BF15" s="58"/>
      <c r="BG15" s="58"/>
      <c r="BH15" s="58"/>
      <c r="BI15" s="58"/>
      <c r="BJ15" s="58"/>
      <c r="BK15" s="58"/>
      <c r="BL15" s="58"/>
    </row>
    <row r="16" spans="1:64">
      <c r="A16" s="141"/>
      <c r="B16" s="141"/>
      <c r="C16" s="141"/>
      <c r="D16" s="141"/>
      <c r="E16" s="141"/>
      <c r="F16" s="141"/>
      <c r="G16" s="141"/>
      <c r="H16" s="141"/>
      <c r="I16" s="141"/>
      <c r="J16" s="141"/>
      <c r="K16" s="141"/>
      <c r="L16" s="141"/>
      <c r="M16" s="141"/>
      <c r="N16" s="142"/>
      <c r="P16" s="143"/>
      <c r="Q16" s="143"/>
      <c r="R16" s="143"/>
      <c r="S16" s="143"/>
      <c r="T16" s="143"/>
      <c r="U16" s="143"/>
      <c r="V16" s="143"/>
      <c r="W16" s="143"/>
      <c r="X16" s="143"/>
      <c r="Y16" s="143"/>
      <c r="Z16" s="143"/>
      <c r="AA16" s="143"/>
      <c r="AB16" s="143"/>
      <c r="AC16" s="143"/>
      <c r="AD16" s="143"/>
      <c r="AE16" s="143"/>
      <c r="AF16" s="143"/>
      <c r="AG16" s="143"/>
      <c r="AH16" s="143"/>
      <c r="AI16" s="143"/>
      <c r="AJ16" s="143"/>
      <c r="AK16" s="143"/>
      <c r="AL16" s="143"/>
      <c r="AM16" s="143"/>
      <c r="AN16" s="143"/>
      <c r="AO16" s="143"/>
      <c r="AP16" s="143"/>
      <c r="AQ16" s="143"/>
      <c r="AR16" s="143"/>
      <c r="AS16" s="143"/>
      <c r="AT16" s="143"/>
      <c r="AU16" s="143"/>
      <c r="AV16" s="143"/>
      <c r="AW16" s="143"/>
      <c r="AX16" s="143"/>
      <c r="AY16" s="143"/>
      <c r="AZ16" s="143"/>
      <c r="BA16" s="58"/>
      <c r="BB16" s="58"/>
      <c r="BC16" s="58"/>
      <c r="BD16" s="58"/>
      <c r="BE16" s="58"/>
      <c r="BF16" s="58"/>
      <c r="BG16" s="58"/>
      <c r="BH16" s="58"/>
      <c r="BI16" s="58"/>
      <c r="BJ16" s="58"/>
      <c r="BK16" s="58"/>
      <c r="BL16" s="58"/>
    </row>
    <row r="17" spans="1:64">
      <c r="A17" s="141"/>
      <c r="B17" s="141"/>
      <c r="C17" s="141"/>
      <c r="D17" s="141"/>
      <c r="E17" s="141"/>
      <c r="F17" s="141"/>
      <c r="G17" s="141"/>
      <c r="H17" s="141"/>
      <c r="I17" s="141"/>
      <c r="J17" s="141"/>
      <c r="K17" s="141"/>
      <c r="L17" s="141"/>
      <c r="M17" s="141"/>
      <c r="N17" s="142"/>
      <c r="P17" s="143"/>
      <c r="Q17" s="143"/>
      <c r="R17" s="143"/>
      <c r="S17" s="143"/>
      <c r="T17" s="143"/>
      <c r="U17" s="143"/>
      <c r="V17" s="143"/>
      <c r="W17" s="143"/>
      <c r="X17" s="143"/>
      <c r="Y17" s="143"/>
      <c r="Z17" s="143"/>
      <c r="AA17" s="143"/>
      <c r="AB17" s="143"/>
      <c r="AC17" s="143"/>
      <c r="AD17" s="143"/>
      <c r="AE17" s="143"/>
      <c r="AF17" s="143"/>
      <c r="AG17" s="143"/>
      <c r="AH17" s="143"/>
      <c r="AI17" s="143"/>
      <c r="AJ17" s="143"/>
      <c r="AK17" s="143"/>
      <c r="AL17" s="143"/>
      <c r="AM17" s="143"/>
      <c r="AN17" s="143"/>
      <c r="AO17" s="143"/>
      <c r="AP17" s="143"/>
      <c r="AQ17" s="143"/>
      <c r="AR17" s="143"/>
      <c r="AS17" s="143"/>
      <c r="AT17" s="143"/>
      <c r="AU17" s="143"/>
      <c r="AV17" s="143"/>
      <c r="AW17" s="143"/>
      <c r="AX17" s="143"/>
      <c r="AY17" s="143"/>
      <c r="AZ17" s="143"/>
      <c r="BA17" s="58"/>
      <c r="BB17" s="58"/>
      <c r="BC17" s="58"/>
      <c r="BD17" s="58"/>
      <c r="BE17" s="58"/>
      <c r="BF17" s="58"/>
      <c r="BG17" s="58"/>
      <c r="BH17" s="58"/>
      <c r="BI17" s="58"/>
      <c r="BJ17" s="58"/>
      <c r="BK17" s="58"/>
      <c r="BL17" s="58"/>
    </row>
    <row r="18" spans="1:64">
      <c r="A18" s="141"/>
      <c r="B18" s="141"/>
      <c r="C18" s="141"/>
      <c r="D18" s="141"/>
      <c r="E18" s="141"/>
      <c r="F18" s="141"/>
      <c r="G18" s="141"/>
      <c r="H18" s="141"/>
      <c r="I18" s="141"/>
      <c r="J18" s="141"/>
      <c r="K18" s="141"/>
      <c r="L18" s="141"/>
      <c r="M18" s="141"/>
      <c r="N18" s="142"/>
      <c r="P18" s="143"/>
      <c r="Q18" s="143"/>
      <c r="R18" s="143"/>
      <c r="S18" s="143"/>
      <c r="T18" s="143"/>
      <c r="U18" s="143"/>
      <c r="V18" s="143"/>
      <c r="W18" s="143"/>
      <c r="X18" s="143"/>
      <c r="Y18" s="143"/>
      <c r="Z18" s="143"/>
      <c r="AA18" s="143"/>
      <c r="AB18" s="143"/>
      <c r="AC18" s="143"/>
      <c r="AD18" s="143"/>
      <c r="AE18" s="143"/>
      <c r="AF18" s="143"/>
      <c r="AG18" s="143"/>
      <c r="AH18" s="143"/>
      <c r="AI18" s="143"/>
      <c r="AJ18" s="143"/>
      <c r="AK18" s="143"/>
      <c r="AL18" s="143"/>
      <c r="AM18" s="143"/>
      <c r="AN18" s="143"/>
      <c r="AO18" s="143"/>
      <c r="AP18" s="143"/>
      <c r="AQ18" s="143"/>
      <c r="AR18" s="143"/>
      <c r="AS18" s="143"/>
      <c r="AT18" s="143"/>
      <c r="AU18" s="143"/>
      <c r="AV18" s="143"/>
      <c r="AW18" s="143"/>
      <c r="AX18" s="143"/>
      <c r="AY18" s="143"/>
      <c r="AZ18" s="143"/>
      <c r="BA18" s="58"/>
      <c r="BB18" s="58"/>
      <c r="BC18" s="58"/>
      <c r="BD18" s="58"/>
      <c r="BE18" s="58"/>
      <c r="BF18" s="58"/>
      <c r="BG18" s="58"/>
      <c r="BH18" s="58"/>
      <c r="BI18" s="58"/>
      <c r="BJ18" s="58"/>
      <c r="BK18" s="58"/>
      <c r="BL18" s="58"/>
    </row>
    <row r="19" spans="1:64" ht="18">
      <c r="A19" s="1110">
        <f>Startseite!C7</f>
        <v>0</v>
      </c>
      <c r="B19" s="1110"/>
      <c r="C19" s="1110"/>
      <c r="D19" s="1110"/>
      <c r="E19" s="1110"/>
      <c r="F19" s="1110"/>
      <c r="G19" s="1110"/>
      <c r="H19" s="1110"/>
      <c r="I19" s="1110"/>
      <c r="J19" s="1110"/>
      <c r="K19" s="1110"/>
      <c r="L19" s="1110"/>
      <c r="M19" s="1110"/>
      <c r="N19" s="142"/>
      <c r="P19" s="143"/>
      <c r="Q19" s="143"/>
      <c r="R19" s="143"/>
      <c r="S19" s="143"/>
      <c r="T19" s="143"/>
      <c r="U19" s="143"/>
      <c r="V19" s="143"/>
      <c r="W19" s="143"/>
      <c r="X19" s="143"/>
      <c r="Y19" s="143"/>
      <c r="Z19" s="143"/>
      <c r="AA19" s="143"/>
      <c r="AB19" s="143"/>
      <c r="AC19" s="143"/>
      <c r="AD19" s="143"/>
      <c r="AE19" s="143"/>
      <c r="AF19" s="143"/>
      <c r="AG19" s="143"/>
      <c r="AH19" s="143"/>
      <c r="AI19" s="143"/>
      <c r="AJ19" s="143"/>
      <c r="AK19" s="143"/>
      <c r="AL19" s="143"/>
      <c r="AM19" s="143"/>
      <c r="AN19" s="143"/>
      <c r="AO19" s="143"/>
      <c r="AP19" s="143"/>
      <c r="AQ19" s="143"/>
      <c r="AR19" s="143"/>
      <c r="AS19" s="143"/>
      <c r="AT19" s="143"/>
      <c r="AU19" s="143"/>
      <c r="AV19" s="143"/>
      <c r="AW19" s="143"/>
      <c r="AX19" s="143"/>
      <c r="AY19" s="143"/>
      <c r="AZ19" s="143"/>
      <c r="BA19" s="58"/>
      <c r="BB19" s="58"/>
      <c r="BC19" s="58"/>
      <c r="BD19" s="58"/>
      <c r="BE19" s="58"/>
      <c r="BF19" s="58"/>
      <c r="BG19" s="58"/>
      <c r="BH19" s="58"/>
      <c r="BI19" s="58"/>
      <c r="BJ19" s="58"/>
      <c r="BK19" s="58"/>
      <c r="BL19" s="58"/>
    </row>
    <row r="20" spans="1:64" ht="18">
      <c r="A20" s="1110">
        <f>Startseite!C8</f>
        <v>0</v>
      </c>
      <c r="B20" s="1110"/>
      <c r="C20" s="1110"/>
      <c r="D20" s="1110"/>
      <c r="E20" s="1110"/>
      <c r="F20" s="1110"/>
      <c r="G20" s="1110"/>
      <c r="H20" s="1110"/>
      <c r="I20" s="1110"/>
      <c r="J20" s="1110"/>
      <c r="K20" s="1110"/>
      <c r="L20" s="1110"/>
      <c r="M20" s="1110"/>
      <c r="N20" s="142"/>
      <c r="P20" s="143"/>
      <c r="Q20" s="143"/>
      <c r="R20" s="143"/>
      <c r="S20" s="143"/>
      <c r="T20" s="143"/>
      <c r="U20" s="143"/>
      <c r="V20" s="143"/>
      <c r="W20" s="143"/>
      <c r="X20" s="143"/>
      <c r="Y20" s="143"/>
      <c r="Z20" s="143"/>
      <c r="AA20" s="143"/>
      <c r="AB20" s="143"/>
      <c r="AC20" s="143"/>
      <c r="AD20" s="143"/>
      <c r="AE20" s="143"/>
      <c r="AF20" s="143"/>
      <c r="AG20" s="143"/>
      <c r="AH20" s="143"/>
      <c r="AI20" s="143"/>
      <c r="AJ20" s="143"/>
      <c r="AK20" s="143"/>
      <c r="AL20" s="143"/>
      <c r="AM20" s="143"/>
      <c r="AN20" s="143"/>
      <c r="AO20" s="143"/>
      <c r="AP20" s="143"/>
      <c r="AQ20" s="143"/>
      <c r="AR20" s="143"/>
      <c r="AS20" s="143"/>
      <c r="AT20" s="143"/>
      <c r="AU20" s="143"/>
      <c r="AV20" s="143"/>
      <c r="AW20" s="143"/>
      <c r="AX20" s="143"/>
      <c r="AY20" s="143"/>
      <c r="AZ20" s="143"/>
      <c r="BA20" s="58"/>
      <c r="BB20" s="58"/>
      <c r="BC20" s="58"/>
      <c r="BD20" s="58"/>
      <c r="BE20" s="58"/>
      <c r="BF20" s="58"/>
      <c r="BG20" s="58"/>
      <c r="BH20" s="58"/>
      <c r="BI20" s="58"/>
      <c r="BJ20" s="58"/>
      <c r="BK20" s="58"/>
      <c r="BL20" s="58"/>
    </row>
    <row r="21" spans="1:64" ht="18">
      <c r="A21" s="1110" t="str">
        <f>Startseite!C9&amp; " " &amp; Startseite!C10</f>
        <v xml:space="preserve"> </v>
      </c>
      <c r="B21" s="1110"/>
      <c r="C21" s="1110"/>
      <c r="D21" s="1110"/>
      <c r="E21" s="1110"/>
      <c r="F21" s="1110"/>
      <c r="G21" s="1110"/>
      <c r="H21" s="1110"/>
      <c r="I21" s="1110"/>
      <c r="J21" s="1110"/>
      <c r="K21" s="1110"/>
      <c r="L21" s="1110"/>
      <c r="M21" s="1110"/>
      <c r="N21" s="142"/>
      <c r="P21" s="143"/>
      <c r="Q21" s="143"/>
      <c r="R21" s="143"/>
      <c r="S21" s="143"/>
      <c r="T21" s="143"/>
      <c r="U21" s="143"/>
      <c r="V21" s="143"/>
      <c r="W21" s="143"/>
      <c r="X21" s="143"/>
      <c r="Y21" s="143"/>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143"/>
      <c r="AZ21" s="143"/>
      <c r="BA21" s="58"/>
      <c r="BB21" s="58"/>
      <c r="BC21" s="58"/>
      <c r="BD21" s="58"/>
      <c r="BE21" s="58"/>
      <c r="BF21" s="58"/>
      <c r="BG21" s="58"/>
      <c r="BH21" s="58"/>
      <c r="BI21" s="58"/>
      <c r="BJ21" s="58"/>
      <c r="BK21" s="58"/>
      <c r="BL21" s="58"/>
    </row>
    <row r="22" spans="1:64" ht="18">
      <c r="A22" s="60"/>
      <c r="B22" s="60"/>
      <c r="C22" s="60"/>
      <c r="D22" s="60"/>
      <c r="E22" s="60"/>
      <c r="F22" s="60"/>
      <c r="G22" s="61"/>
      <c r="H22" s="61"/>
      <c r="I22" s="61"/>
      <c r="J22" s="61"/>
      <c r="K22" s="61"/>
      <c r="L22" s="61"/>
      <c r="M22" s="61"/>
      <c r="N22" s="142"/>
      <c r="P22" s="143"/>
      <c r="Q22" s="143"/>
      <c r="R22" s="143"/>
      <c r="S22" s="143"/>
      <c r="T22" s="143"/>
      <c r="U22" s="143"/>
      <c r="V22" s="143"/>
      <c r="W22" s="143"/>
      <c r="X22" s="143"/>
      <c r="Y22" s="143"/>
      <c r="Z22" s="143"/>
      <c r="AA22" s="143"/>
      <c r="AB22" s="143"/>
      <c r="AC22" s="143"/>
      <c r="AD22" s="143"/>
      <c r="AE22" s="143"/>
      <c r="AF22" s="143"/>
      <c r="AG22" s="143"/>
      <c r="AH22" s="143"/>
      <c r="AI22" s="143"/>
      <c r="AJ22" s="143"/>
      <c r="AK22" s="143"/>
      <c r="AL22" s="143"/>
      <c r="AM22" s="143"/>
      <c r="AN22" s="143"/>
      <c r="AO22" s="143"/>
      <c r="AP22" s="143"/>
      <c r="AQ22" s="143"/>
      <c r="AR22" s="143"/>
      <c r="AS22" s="143"/>
      <c r="AT22" s="143"/>
      <c r="AU22" s="143"/>
      <c r="AV22" s="143"/>
      <c r="AW22" s="143"/>
      <c r="AX22" s="143"/>
      <c r="AY22" s="143"/>
      <c r="AZ22" s="143"/>
      <c r="BA22" s="58"/>
      <c r="BB22" s="58"/>
      <c r="BC22" s="58"/>
      <c r="BD22" s="58"/>
      <c r="BE22" s="58"/>
      <c r="BF22" s="58"/>
      <c r="BG22" s="58"/>
      <c r="BH22" s="58"/>
      <c r="BI22" s="58"/>
      <c r="BJ22" s="58"/>
      <c r="BK22" s="58"/>
      <c r="BL22" s="58"/>
    </row>
    <row r="23" spans="1:64" ht="18">
      <c r="A23" s="1110"/>
      <c r="B23" s="1110"/>
      <c r="C23" s="1110"/>
      <c r="D23" s="1110"/>
      <c r="E23" s="1110"/>
      <c r="F23" s="1110"/>
      <c r="G23" s="1110"/>
      <c r="H23" s="1110"/>
      <c r="I23" s="1110"/>
      <c r="J23" s="1110"/>
      <c r="K23" s="1110"/>
      <c r="L23" s="1110"/>
      <c r="M23" s="1110"/>
      <c r="N23" s="142"/>
      <c r="O23" s="143"/>
      <c r="P23" s="143"/>
      <c r="Q23" s="143"/>
      <c r="R23" s="143"/>
      <c r="S23" s="143"/>
      <c r="T23" s="143"/>
      <c r="U23" s="143"/>
      <c r="V23" s="143"/>
      <c r="W23" s="143"/>
      <c r="X23" s="143"/>
      <c r="Y23" s="143"/>
      <c r="Z23" s="143"/>
      <c r="AA23" s="143"/>
      <c r="AB23" s="143"/>
      <c r="AC23" s="143"/>
      <c r="AD23" s="143"/>
      <c r="AE23" s="143"/>
      <c r="AF23" s="143"/>
      <c r="AG23" s="143"/>
      <c r="AH23" s="143"/>
      <c r="AI23" s="143"/>
      <c r="AJ23" s="143"/>
      <c r="AK23" s="143"/>
      <c r="AL23" s="143"/>
      <c r="AM23" s="143"/>
      <c r="AN23" s="143"/>
      <c r="AO23" s="143"/>
      <c r="AP23" s="143"/>
      <c r="AQ23" s="143"/>
      <c r="AR23" s="143"/>
      <c r="AS23" s="143"/>
      <c r="AT23" s="143"/>
      <c r="AU23" s="143"/>
      <c r="AV23" s="143"/>
      <c r="AW23" s="143"/>
      <c r="AX23" s="143"/>
      <c r="AY23" s="143"/>
      <c r="AZ23" s="143"/>
      <c r="BA23" s="58"/>
      <c r="BB23" s="58"/>
      <c r="BC23" s="58"/>
      <c r="BD23" s="58"/>
      <c r="BE23" s="58"/>
      <c r="BF23" s="58"/>
      <c r="BG23" s="58"/>
      <c r="BH23" s="58"/>
      <c r="BI23" s="58"/>
      <c r="BJ23" s="58"/>
      <c r="BK23" s="58"/>
      <c r="BL23" s="58"/>
    </row>
    <row r="24" spans="1:64" ht="15">
      <c r="A24" s="1116" t="s">
        <v>175</v>
      </c>
      <c r="B24" s="1116"/>
      <c r="C24" s="1116"/>
      <c r="D24" s="1116"/>
      <c r="E24" s="1116"/>
      <c r="F24" s="1116"/>
      <c r="G24" s="1116"/>
      <c r="H24" s="1116"/>
      <c r="I24" s="1116"/>
      <c r="J24" s="1116"/>
      <c r="K24" s="1116"/>
      <c r="L24" s="1116"/>
      <c r="M24" s="1116"/>
      <c r="N24" s="142"/>
      <c r="O24" s="143"/>
      <c r="P24" s="143"/>
      <c r="Q24" s="143"/>
      <c r="R24" s="143"/>
      <c r="S24" s="143"/>
      <c r="T24" s="143"/>
      <c r="U24" s="143"/>
      <c r="V24" s="143"/>
      <c r="W24" s="143"/>
      <c r="X24" s="143"/>
      <c r="Y24" s="143"/>
      <c r="Z24" s="143"/>
      <c r="AA24" s="143"/>
      <c r="AB24" s="143"/>
      <c r="AC24" s="143"/>
      <c r="AD24" s="143"/>
      <c r="AE24" s="143"/>
      <c r="AF24" s="143"/>
      <c r="AG24" s="143"/>
      <c r="AH24" s="143"/>
      <c r="AI24" s="143"/>
      <c r="AJ24" s="143"/>
      <c r="AK24" s="143"/>
      <c r="AL24" s="143"/>
      <c r="AM24" s="143"/>
      <c r="AN24" s="143"/>
      <c r="AO24" s="143"/>
      <c r="AP24" s="143"/>
      <c r="AQ24" s="143"/>
      <c r="AR24" s="143"/>
      <c r="AS24" s="143"/>
      <c r="AT24" s="143"/>
      <c r="AU24" s="143"/>
      <c r="AV24" s="143"/>
      <c r="AW24" s="143"/>
      <c r="AX24" s="143"/>
      <c r="AY24" s="143"/>
      <c r="AZ24" s="143"/>
      <c r="BA24" s="58"/>
      <c r="BB24" s="58"/>
      <c r="BC24" s="58"/>
      <c r="BD24" s="58"/>
      <c r="BE24" s="58"/>
      <c r="BF24" s="58"/>
      <c r="BG24" s="58"/>
      <c r="BH24" s="58"/>
      <c r="BI24" s="58"/>
      <c r="BJ24" s="58"/>
      <c r="BK24" s="58"/>
      <c r="BL24" s="58"/>
    </row>
    <row r="25" spans="1:64" ht="18">
      <c r="A25" s="1114">
        <f>Startseite!C11</f>
        <v>0</v>
      </c>
      <c r="B25" s="1110"/>
      <c r="C25" s="1110"/>
      <c r="D25" s="1110"/>
      <c r="E25" s="1110"/>
      <c r="F25" s="1110"/>
      <c r="G25" s="1110">
        <f>Startseite!C11</f>
        <v>0</v>
      </c>
      <c r="H25" s="1110"/>
      <c r="I25" s="1110"/>
      <c r="J25" s="1110"/>
      <c r="K25" s="1110"/>
      <c r="L25" s="1110"/>
      <c r="M25" s="1110"/>
      <c r="N25" s="142"/>
      <c r="O25" s="143"/>
      <c r="P25" s="143"/>
      <c r="Q25" s="143"/>
      <c r="R25" s="143"/>
      <c r="S25" s="143"/>
      <c r="T25" s="143"/>
      <c r="U25" s="143"/>
      <c r="V25" s="143"/>
      <c r="W25" s="143"/>
      <c r="X25" s="143"/>
      <c r="Y25" s="143"/>
      <c r="Z25" s="143"/>
      <c r="AA25" s="143"/>
      <c r="AB25" s="143"/>
      <c r="AC25" s="143"/>
      <c r="AD25" s="143"/>
      <c r="AE25" s="143"/>
      <c r="AF25" s="143"/>
      <c r="AG25" s="143"/>
      <c r="AH25" s="143"/>
      <c r="AI25" s="143"/>
      <c r="AJ25" s="143"/>
      <c r="AK25" s="143"/>
      <c r="AL25" s="143"/>
      <c r="AM25" s="143"/>
      <c r="AN25" s="143"/>
      <c r="AO25" s="143"/>
      <c r="AP25" s="143"/>
      <c r="AQ25" s="143"/>
      <c r="AR25" s="143"/>
      <c r="AS25" s="143"/>
      <c r="AT25" s="143"/>
      <c r="AU25" s="143"/>
      <c r="AV25" s="143"/>
      <c r="AW25" s="143"/>
      <c r="AX25" s="143"/>
      <c r="AY25" s="143"/>
      <c r="AZ25" s="143"/>
      <c r="BA25" s="58"/>
      <c r="BB25" s="58"/>
      <c r="BC25" s="58"/>
      <c r="BD25" s="58"/>
      <c r="BE25" s="58"/>
      <c r="BF25" s="58"/>
      <c r="BG25" s="58"/>
      <c r="BH25" s="58"/>
      <c r="BI25" s="58"/>
      <c r="BJ25" s="58"/>
      <c r="BK25" s="58"/>
      <c r="BL25" s="58"/>
    </row>
    <row r="26" spans="1:64" ht="15">
      <c r="A26" s="146"/>
      <c r="B26" s="146"/>
      <c r="C26" s="146"/>
      <c r="D26" s="146"/>
      <c r="E26" s="146"/>
      <c r="F26" s="146"/>
      <c r="G26" s="146"/>
      <c r="H26" s="146"/>
      <c r="I26" s="146"/>
      <c r="J26" s="146"/>
      <c r="K26" s="146"/>
      <c r="L26" s="146"/>
      <c r="M26" s="146"/>
      <c r="N26" s="142"/>
      <c r="O26" s="143"/>
      <c r="P26" s="143"/>
      <c r="Q26" s="143"/>
      <c r="R26" s="143"/>
      <c r="S26" s="143"/>
      <c r="T26" s="143"/>
      <c r="U26" s="143"/>
      <c r="V26" s="143"/>
      <c r="W26" s="143"/>
      <c r="X26" s="143"/>
      <c r="Y26" s="143"/>
      <c r="Z26" s="143"/>
      <c r="AA26" s="143"/>
      <c r="AB26" s="143"/>
      <c r="AC26" s="143"/>
      <c r="AD26" s="143"/>
      <c r="AE26" s="143"/>
      <c r="AF26" s="143"/>
      <c r="AG26" s="143"/>
      <c r="AH26" s="143"/>
      <c r="AI26" s="143"/>
      <c r="AJ26" s="143"/>
      <c r="AK26" s="143"/>
      <c r="AL26" s="143"/>
      <c r="AM26" s="143"/>
      <c r="AN26" s="143"/>
      <c r="AO26" s="143"/>
      <c r="AP26" s="143"/>
      <c r="AQ26" s="143"/>
      <c r="AR26" s="143"/>
      <c r="AS26" s="143"/>
      <c r="AT26" s="143"/>
      <c r="AU26" s="143"/>
      <c r="AV26" s="143"/>
      <c r="AW26" s="143"/>
      <c r="AX26" s="143"/>
      <c r="AY26" s="143"/>
      <c r="AZ26" s="143"/>
      <c r="BA26" s="58"/>
      <c r="BB26" s="58"/>
      <c r="BC26" s="58"/>
      <c r="BD26" s="58"/>
      <c r="BE26" s="58"/>
      <c r="BF26" s="58"/>
      <c r="BG26" s="58"/>
      <c r="BH26" s="58"/>
      <c r="BI26" s="58"/>
      <c r="BJ26" s="58"/>
      <c r="BK26" s="58"/>
      <c r="BL26" s="58"/>
    </row>
    <row r="27" spans="1:64" ht="15">
      <c r="A27" s="146"/>
      <c r="B27" s="146"/>
      <c r="C27" s="146"/>
      <c r="D27" s="146"/>
      <c r="E27" s="146"/>
      <c r="F27" s="146"/>
      <c r="G27" s="146" t="s">
        <v>414</v>
      </c>
      <c r="H27" s="146"/>
      <c r="I27" s="146"/>
      <c r="J27" s="146"/>
      <c r="K27" s="146"/>
      <c r="L27" s="146"/>
      <c r="M27" s="146"/>
      <c r="N27" s="142"/>
      <c r="O27" s="143"/>
      <c r="P27" s="143"/>
      <c r="Q27" s="143"/>
      <c r="R27" s="143"/>
      <c r="S27" s="143"/>
      <c r="T27" s="143"/>
      <c r="U27" s="143"/>
      <c r="V27" s="143"/>
      <c r="W27" s="143"/>
      <c r="X27" s="143"/>
      <c r="Y27" s="143"/>
      <c r="Z27" s="143"/>
      <c r="AA27" s="143"/>
      <c r="AB27" s="143"/>
      <c r="AC27" s="143"/>
      <c r="AD27" s="143"/>
      <c r="AE27" s="143"/>
      <c r="AF27" s="143"/>
      <c r="AG27" s="143"/>
      <c r="AH27" s="143"/>
      <c r="AI27" s="143"/>
      <c r="AJ27" s="143"/>
      <c r="AK27" s="143"/>
      <c r="AL27" s="143"/>
      <c r="AM27" s="143"/>
      <c r="AN27" s="143"/>
      <c r="AO27" s="143"/>
      <c r="AP27" s="143"/>
      <c r="AQ27" s="143"/>
      <c r="AR27" s="143"/>
      <c r="AS27" s="143"/>
      <c r="AT27" s="143"/>
      <c r="AU27" s="143"/>
      <c r="AV27" s="143"/>
      <c r="AW27" s="143"/>
      <c r="AX27" s="143"/>
      <c r="AY27" s="143"/>
      <c r="AZ27" s="143"/>
      <c r="BA27" s="58"/>
      <c r="BB27" s="58"/>
      <c r="BC27" s="58"/>
      <c r="BD27" s="58"/>
      <c r="BE27" s="58"/>
      <c r="BF27" s="58"/>
      <c r="BG27" s="58"/>
      <c r="BH27" s="58"/>
      <c r="BI27" s="58"/>
      <c r="BJ27" s="58"/>
      <c r="BK27" s="58"/>
      <c r="BL27" s="58"/>
    </row>
    <row r="28" spans="1:64" ht="18">
      <c r="A28" s="1114">
        <f>Startseite!C12</f>
        <v>0</v>
      </c>
      <c r="B28" s="1110"/>
      <c r="C28" s="1110"/>
      <c r="D28" s="1110"/>
      <c r="E28" s="1110"/>
      <c r="F28" s="1110"/>
      <c r="G28" s="1110"/>
      <c r="H28" s="1110"/>
      <c r="I28" s="1110"/>
      <c r="J28" s="1110"/>
      <c r="K28" s="1110"/>
      <c r="L28" s="1110"/>
      <c r="M28" s="1110"/>
      <c r="N28" s="142"/>
      <c r="O28" s="143"/>
      <c r="P28" s="143"/>
      <c r="Q28" s="143"/>
      <c r="R28" s="143"/>
      <c r="S28" s="143"/>
      <c r="T28" s="143"/>
      <c r="U28" s="143"/>
      <c r="V28" s="143"/>
      <c r="W28" s="143"/>
      <c r="X28" s="143"/>
      <c r="Y28" s="143"/>
      <c r="Z28" s="143"/>
      <c r="AA28" s="143"/>
      <c r="AB28" s="143"/>
      <c r="AC28" s="143"/>
      <c r="AD28" s="143"/>
      <c r="AE28" s="143"/>
      <c r="AF28" s="143"/>
      <c r="AG28" s="143"/>
      <c r="AH28" s="143"/>
      <c r="AI28" s="143"/>
      <c r="AJ28" s="143"/>
      <c r="AK28" s="143"/>
      <c r="AL28" s="143"/>
      <c r="AM28" s="143"/>
      <c r="AN28" s="143"/>
      <c r="AO28" s="143"/>
      <c r="AP28" s="143"/>
      <c r="AQ28" s="143"/>
      <c r="AR28" s="143"/>
      <c r="AS28" s="143"/>
      <c r="AT28" s="143"/>
      <c r="AU28" s="143"/>
      <c r="AV28" s="143"/>
      <c r="AW28" s="143"/>
      <c r="AX28" s="143"/>
      <c r="AY28" s="143"/>
      <c r="AZ28" s="143"/>
      <c r="BA28" s="58"/>
      <c r="BB28" s="58"/>
      <c r="BC28" s="58"/>
      <c r="BD28" s="58"/>
      <c r="BE28" s="58"/>
      <c r="BF28" s="58"/>
      <c r="BG28" s="58"/>
      <c r="BH28" s="58"/>
      <c r="BI28" s="58"/>
      <c r="BJ28" s="58"/>
      <c r="BK28" s="58"/>
      <c r="BL28" s="58"/>
    </row>
    <row r="29" spans="1:64" ht="15.75">
      <c r="A29" s="146"/>
      <c r="B29" s="146"/>
      <c r="C29" s="146"/>
      <c r="D29" s="146"/>
      <c r="E29" s="146"/>
      <c r="F29" s="146"/>
      <c r="G29" s="147"/>
      <c r="H29" s="146"/>
      <c r="I29" s="146"/>
      <c r="J29" s="146"/>
      <c r="K29" s="146"/>
      <c r="L29" s="146"/>
      <c r="M29" s="146"/>
      <c r="N29" s="142"/>
      <c r="O29" s="143"/>
      <c r="P29" s="143"/>
      <c r="Q29" s="143"/>
      <c r="R29" s="143"/>
      <c r="S29" s="143"/>
      <c r="T29" s="143"/>
      <c r="U29" s="143"/>
      <c r="V29" s="143"/>
      <c r="W29" s="143"/>
      <c r="X29" s="143"/>
      <c r="Y29" s="143"/>
      <c r="Z29" s="143"/>
      <c r="AA29" s="143"/>
      <c r="AB29" s="143"/>
      <c r="AC29" s="143"/>
      <c r="AD29" s="143"/>
      <c r="AE29" s="143"/>
      <c r="AF29" s="143"/>
      <c r="AG29" s="143"/>
      <c r="AH29" s="143"/>
      <c r="AI29" s="143"/>
      <c r="AJ29" s="143"/>
      <c r="AK29" s="143"/>
      <c r="AL29" s="143"/>
      <c r="AM29" s="143"/>
      <c r="AN29" s="143"/>
      <c r="AO29" s="143"/>
      <c r="AP29" s="143"/>
      <c r="AQ29" s="143"/>
      <c r="AR29" s="143"/>
      <c r="AS29" s="143"/>
      <c r="AT29" s="143"/>
      <c r="AU29" s="143"/>
      <c r="AV29" s="143"/>
      <c r="AW29" s="143"/>
      <c r="AX29" s="143"/>
      <c r="AY29" s="143"/>
      <c r="AZ29" s="143"/>
      <c r="BA29" s="58"/>
      <c r="BB29" s="58"/>
      <c r="BC29" s="58"/>
      <c r="BD29" s="58"/>
      <c r="BE29" s="58"/>
      <c r="BF29" s="58"/>
      <c r="BG29" s="58"/>
      <c r="BH29" s="58"/>
      <c r="BI29" s="58"/>
      <c r="BJ29" s="58"/>
      <c r="BK29" s="58"/>
      <c r="BL29" s="58"/>
    </row>
    <row r="30" spans="1:64" ht="15">
      <c r="A30" s="148"/>
      <c r="B30" s="148"/>
      <c r="C30" s="148"/>
      <c r="D30" s="148"/>
      <c r="E30" s="148"/>
      <c r="F30" s="148"/>
      <c r="G30" s="148"/>
      <c r="H30" s="148"/>
      <c r="I30" s="148"/>
      <c r="J30" s="148"/>
      <c r="K30" s="148"/>
      <c r="L30" s="148"/>
      <c r="M30" s="148"/>
      <c r="N30" s="142"/>
      <c r="O30" s="143"/>
      <c r="P30" s="143"/>
      <c r="Q30" s="143"/>
      <c r="R30" s="143"/>
      <c r="S30" s="143"/>
      <c r="T30" s="143"/>
      <c r="U30" s="143"/>
      <c r="V30" s="143"/>
      <c r="W30" s="143"/>
      <c r="X30" s="143"/>
      <c r="Y30" s="143"/>
      <c r="Z30" s="143"/>
      <c r="AA30" s="143"/>
      <c r="AB30" s="143"/>
      <c r="AC30" s="143"/>
      <c r="AD30" s="143"/>
      <c r="AE30" s="143"/>
      <c r="AF30" s="143"/>
      <c r="AG30" s="143"/>
      <c r="AH30" s="143"/>
      <c r="AI30" s="143"/>
      <c r="AJ30" s="143"/>
      <c r="AK30" s="143"/>
      <c r="AL30" s="143"/>
      <c r="AM30" s="143"/>
      <c r="AN30" s="143"/>
      <c r="AO30" s="143"/>
      <c r="AP30" s="143"/>
      <c r="AQ30" s="143"/>
      <c r="AR30" s="143"/>
      <c r="AS30" s="143"/>
      <c r="AT30" s="143"/>
      <c r="AU30" s="143"/>
      <c r="AV30" s="143"/>
      <c r="AW30" s="143"/>
      <c r="AX30" s="143"/>
      <c r="AY30" s="143"/>
      <c r="AZ30" s="143"/>
      <c r="BA30" s="58"/>
      <c r="BB30" s="58"/>
      <c r="BC30" s="58"/>
      <c r="BD30" s="58"/>
      <c r="BE30" s="58"/>
      <c r="BF30" s="58"/>
      <c r="BG30" s="58"/>
      <c r="BH30" s="58"/>
      <c r="BI30" s="58"/>
      <c r="BJ30" s="58"/>
      <c r="BK30" s="58"/>
      <c r="BL30" s="58"/>
    </row>
    <row r="31" spans="1:64" ht="15">
      <c r="A31" s="1116" t="s">
        <v>388</v>
      </c>
      <c r="B31" s="1116"/>
      <c r="C31" s="1116"/>
      <c r="D31" s="1116"/>
      <c r="E31" s="1116"/>
      <c r="F31" s="1116"/>
      <c r="G31" s="1116"/>
      <c r="H31" s="1116"/>
      <c r="I31" s="1116"/>
      <c r="J31" s="1116"/>
      <c r="K31" s="1116"/>
      <c r="L31" s="1116"/>
      <c r="M31" s="1116"/>
      <c r="N31" s="142"/>
      <c r="O31" s="143"/>
      <c r="P31" s="143"/>
      <c r="Q31" s="143"/>
      <c r="R31" s="143"/>
      <c r="S31" s="143"/>
      <c r="T31" s="143"/>
      <c r="U31" s="143"/>
      <c r="V31" s="143"/>
      <c r="W31" s="143"/>
      <c r="X31" s="143"/>
      <c r="Y31" s="143"/>
      <c r="Z31" s="143"/>
      <c r="AA31" s="143"/>
      <c r="AB31" s="143"/>
      <c r="AC31" s="143"/>
      <c r="AD31" s="143"/>
      <c r="AE31" s="143"/>
      <c r="AF31" s="143"/>
      <c r="AG31" s="143"/>
      <c r="AH31" s="143"/>
      <c r="AI31" s="143"/>
      <c r="AJ31" s="143"/>
      <c r="AK31" s="143"/>
      <c r="AL31" s="143"/>
      <c r="AM31" s="143"/>
      <c r="AN31" s="143"/>
      <c r="AO31" s="143"/>
      <c r="AP31" s="143"/>
      <c r="AQ31" s="143"/>
      <c r="AR31" s="143"/>
      <c r="AS31" s="143"/>
      <c r="AT31" s="143"/>
      <c r="AU31" s="143"/>
      <c r="AV31" s="143"/>
      <c r="AW31" s="143"/>
      <c r="AX31" s="143"/>
      <c r="AY31" s="143"/>
      <c r="AZ31" s="143"/>
      <c r="BA31" s="58"/>
      <c r="BB31" s="58"/>
      <c r="BC31" s="58"/>
      <c r="BD31" s="58"/>
      <c r="BE31" s="58"/>
      <c r="BF31" s="58"/>
      <c r="BG31" s="58"/>
      <c r="BH31" s="58"/>
      <c r="BI31" s="58"/>
      <c r="BJ31" s="58"/>
      <c r="BK31" s="58"/>
      <c r="BL31" s="58"/>
    </row>
    <row r="32" spans="1:64" ht="18">
      <c r="A32" s="1110">
        <f>Startseite!C14</f>
        <v>0</v>
      </c>
      <c r="B32" s="1110"/>
      <c r="C32" s="1110"/>
      <c r="D32" s="1110"/>
      <c r="E32" s="1110"/>
      <c r="F32" s="1110"/>
      <c r="G32" s="1110"/>
      <c r="H32" s="1110"/>
      <c r="I32" s="1110"/>
      <c r="J32" s="1110"/>
      <c r="K32" s="1110"/>
      <c r="L32" s="1110"/>
      <c r="M32" s="1110"/>
      <c r="N32" s="142"/>
      <c r="O32" s="143"/>
      <c r="P32" s="143"/>
      <c r="Q32" s="143"/>
      <c r="R32" s="143"/>
      <c r="S32" s="143"/>
      <c r="T32" s="143"/>
      <c r="U32" s="143"/>
      <c r="V32" s="143"/>
      <c r="W32" s="143"/>
      <c r="X32" s="143"/>
      <c r="Y32" s="143"/>
      <c r="Z32" s="143"/>
      <c r="AA32" s="143"/>
      <c r="AB32" s="143"/>
      <c r="AC32" s="143"/>
      <c r="AD32" s="143"/>
      <c r="AE32" s="143"/>
      <c r="AF32" s="143"/>
      <c r="AG32" s="143"/>
      <c r="AH32" s="143"/>
      <c r="AI32" s="143"/>
      <c r="AJ32" s="143"/>
      <c r="AK32" s="143"/>
      <c r="AL32" s="143"/>
      <c r="AM32" s="143"/>
      <c r="AN32" s="143"/>
      <c r="AO32" s="143"/>
      <c r="AP32" s="143"/>
      <c r="AQ32" s="143"/>
      <c r="AR32" s="143"/>
      <c r="AS32" s="143"/>
      <c r="AT32" s="143"/>
      <c r="AU32" s="143"/>
      <c r="AV32" s="143"/>
      <c r="AW32" s="143"/>
      <c r="AX32" s="143"/>
      <c r="AY32" s="143"/>
      <c r="AZ32" s="143"/>
      <c r="BA32" s="58"/>
      <c r="BB32" s="58"/>
      <c r="BC32" s="58"/>
      <c r="BD32" s="58"/>
      <c r="BE32" s="58"/>
      <c r="BF32" s="58"/>
      <c r="BG32" s="58"/>
      <c r="BH32" s="58"/>
      <c r="BI32" s="58"/>
      <c r="BJ32" s="58"/>
      <c r="BK32" s="58"/>
      <c r="BL32" s="58"/>
    </row>
    <row r="33" spans="1:64" ht="18">
      <c r="A33" s="74"/>
      <c r="B33" s="74"/>
      <c r="C33" s="74"/>
      <c r="D33" s="74"/>
      <c r="E33" s="74"/>
      <c r="F33" s="74"/>
      <c r="G33" s="74"/>
      <c r="H33" s="74"/>
      <c r="I33" s="74"/>
      <c r="J33" s="74"/>
      <c r="K33" s="74"/>
      <c r="L33" s="74"/>
      <c r="M33" s="74"/>
      <c r="N33" s="142"/>
      <c r="O33" s="143"/>
      <c r="P33" s="143"/>
      <c r="Q33" s="143"/>
      <c r="R33" s="143"/>
      <c r="S33" s="143"/>
      <c r="T33" s="143"/>
      <c r="U33" s="143"/>
      <c r="V33" s="143"/>
      <c r="W33" s="143"/>
      <c r="X33" s="143"/>
      <c r="Y33" s="143"/>
      <c r="Z33" s="143"/>
      <c r="AA33" s="143"/>
      <c r="AB33" s="143"/>
      <c r="AC33" s="143"/>
      <c r="AD33" s="143"/>
      <c r="AE33" s="143"/>
      <c r="AF33" s="143"/>
      <c r="AG33" s="143"/>
      <c r="AH33" s="143"/>
      <c r="AI33" s="143"/>
      <c r="AJ33" s="143"/>
      <c r="AK33" s="143"/>
      <c r="AL33" s="143"/>
      <c r="AM33" s="143"/>
      <c r="AN33" s="143"/>
      <c r="AO33" s="143"/>
      <c r="AP33" s="143"/>
      <c r="AQ33" s="143"/>
      <c r="AR33" s="143"/>
      <c r="AS33" s="143"/>
      <c r="AT33" s="143"/>
      <c r="AU33" s="143"/>
      <c r="AV33" s="143"/>
      <c r="AW33" s="143"/>
      <c r="AX33" s="143"/>
      <c r="AY33" s="143"/>
      <c r="AZ33" s="143"/>
      <c r="BA33" s="58"/>
      <c r="BB33" s="58"/>
      <c r="BC33" s="58"/>
      <c r="BD33" s="58"/>
      <c r="BE33" s="58"/>
      <c r="BF33" s="58"/>
      <c r="BG33" s="58"/>
      <c r="BH33" s="58"/>
      <c r="BI33" s="58"/>
      <c r="BJ33" s="58"/>
      <c r="BK33" s="58"/>
      <c r="BL33" s="58"/>
    </row>
    <row r="34" spans="1:64" ht="15">
      <c r="A34" s="148"/>
      <c r="B34" s="148"/>
      <c r="C34" s="148"/>
      <c r="D34" s="148"/>
      <c r="E34" s="148"/>
      <c r="F34" s="148"/>
      <c r="G34" s="148"/>
      <c r="H34" s="148"/>
      <c r="I34" s="148"/>
      <c r="J34" s="148"/>
      <c r="K34" s="148"/>
      <c r="L34" s="148"/>
      <c r="M34" s="148"/>
      <c r="N34" s="142"/>
      <c r="O34" s="143"/>
      <c r="P34" s="143"/>
      <c r="Q34" s="143"/>
      <c r="R34" s="143"/>
      <c r="S34" s="143"/>
      <c r="T34" s="143"/>
      <c r="U34" s="143"/>
      <c r="V34" s="143"/>
      <c r="W34" s="143"/>
      <c r="X34" s="143"/>
      <c r="Y34" s="143"/>
      <c r="Z34" s="143"/>
      <c r="AA34" s="143"/>
      <c r="AB34" s="143"/>
      <c r="AC34" s="143"/>
      <c r="AD34" s="143"/>
      <c r="AE34" s="143"/>
      <c r="AF34" s="143"/>
      <c r="AG34" s="143"/>
      <c r="AH34" s="143"/>
      <c r="AI34" s="143"/>
      <c r="AJ34" s="143"/>
      <c r="AK34" s="143"/>
      <c r="AL34" s="143"/>
      <c r="AM34" s="143"/>
      <c r="AN34" s="143"/>
      <c r="AO34" s="143"/>
      <c r="AP34" s="143"/>
      <c r="AQ34" s="143"/>
      <c r="AR34" s="143"/>
      <c r="AS34" s="143"/>
      <c r="AT34" s="143"/>
      <c r="AU34" s="143"/>
      <c r="AV34" s="143"/>
      <c r="AW34" s="143"/>
      <c r="AX34" s="143"/>
      <c r="AY34" s="143"/>
      <c r="AZ34" s="143"/>
      <c r="BA34" s="58"/>
      <c r="BB34" s="58"/>
      <c r="BC34" s="58"/>
      <c r="BD34" s="58"/>
      <c r="BE34" s="58"/>
      <c r="BF34" s="58"/>
      <c r="BG34" s="58"/>
      <c r="BH34" s="58"/>
      <c r="BI34" s="58"/>
      <c r="BJ34" s="58"/>
      <c r="BK34" s="58"/>
      <c r="BL34" s="58"/>
    </row>
    <row r="35" spans="1:64" ht="15">
      <c r="A35" s="1116" t="s">
        <v>177</v>
      </c>
      <c r="B35" s="1116"/>
      <c r="C35" s="1116"/>
      <c r="D35" s="1116"/>
      <c r="E35" s="1116"/>
      <c r="F35" s="1116"/>
      <c r="G35" s="1116"/>
      <c r="H35" s="1116"/>
      <c r="I35" s="1116"/>
      <c r="J35" s="1116"/>
      <c r="K35" s="1116"/>
      <c r="L35" s="1116"/>
      <c r="M35" s="1116"/>
      <c r="N35" s="142"/>
      <c r="O35" s="143"/>
      <c r="P35" s="143"/>
      <c r="Q35" s="143"/>
      <c r="R35" s="143"/>
      <c r="S35" s="143"/>
      <c r="T35" s="143"/>
      <c r="U35" s="143"/>
      <c r="V35" s="143"/>
      <c r="W35" s="143"/>
      <c r="X35" s="143"/>
      <c r="Y35" s="143"/>
      <c r="Z35" s="143"/>
      <c r="AA35" s="143"/>
      <c r="AB35" s="143"/>
      <c r="AC35" s="143"/>
      <c r="AD35" s="143"/>
      <c r="AE35" s="143"/>
      <c r="AF35" s="143"/>
      <c r="AG35" s="143"/>
      <c r="AH35" s="143"/>
      <c r="AI35" s="143"/>
      <c r="AJ35" s="143"/>
      <c r="AK35" s="143"/>
      <c r="AL35" s="143"/>
      <c r="AM35" s="143"/>
      <c r="AN35" s="143"/>
      <c r="AO35" s="143"/>
      <c r="AP35" s="143"/>
      <c r="AQ35" s="143"/>
      <c r="AR35" s="143"/>
      <c r="AS35" s="143"/>
      <c r="AT35" s="143"/>
      <c r="AU35" s="143"/>
      <c r="AV35" s="143"/>
      <c r="AW35" s="143"/>
      <c r="AX35" s="143"/>
      <c r="AY35" s="143"/>
      <c r="AZ35" s="143"/>
      <c r="BA35" s="58"/>
      <c r="BB35" s="58"/>
      <c r="BC35" s="58"/>
      <c r="BD35" s="58"/>
      <c r="BE35" s="58"/>
      <c r="BF35" s="58"/>
      <c r="BG35" s="58"/>
      <c r="BH35" s="58"/>
      <c r="BI35" s="58"/>
      <c r="BJ35" s="58"/>
      <c r="BK35" s="58"/>
      <c r="BL35" s="58"/>
    </row>
    <row r="36" spans="1:64" ht="18">
      <c r="A36" s="1110">
        <f>Startseite!C13</f>
        <v>0</v>
      </c>
      <c r="B36" s="1110"/>
      <c r="C36" s="1110"/>
      <c r="D36" s="1110"/>
      <c r="E36" s="1110"/>
      <c r="F36" s="1110"/>
      <c r="G36" s="1110"/>
      <c r="H36" s="1110"/>
      <c r="I36" s="1110"/>
      <c r="J36" s="1110"/>
      <c r="K36" s="1110"/>
      <c r="L36" s="1110"/>
      <c r="M36" s="1110"/>
      <c r="N36" s="142"/>
      <c r="O36" s="143"/>
      <c r="P36" s="143"/>
      <c r="Q36" s="143"/>
      <c r="R36" s="143"/>
      <c r="S36" s="143"/>
      <c r="T36" s="143"/>
      <c r="U36" s="143"/>
      <c r="V36" s="143"/>
      <c r="W36" s="143"/>
      <c r="X36" s="143"/>
      <c r="Y36" s="143"/>
      <c r="Z36" s="143"/>
      <c r="AA36" s="143"/>
      <c r="AB36" s="143"/>
      <c r="AC36" s="143"/>
      <c r="AD36" s="143"/>
      <c r="AE36" s="143"/>
      <c r="AF36" s="143"/>
      <c r="AG36" s="143"/>
      <c r="AH36" s="143"/>
      <c r="AI36" s="143"/>
      <c r="AJ36" s="143"/>
      <c r="AK36" s="143"/>
      <c r="AL36" s="143"/>
      <c r="AM36" s="143"/>
      <c r="AN36" s="143"/>
      <c r="AO36" s="143"/>
      <c r="AP36" s="143"/>
      <c r="AQ36" s="143"/>
      <c r="AR36" s="143"/>
      <c r="AS36" s="143"/>
      <c r="AT36" s="143"/>
      <c r="AU36" s="143"/>
      <c r="AV36" s="143"/>
      <c r="AW36" s="143"/>
      <c r="AX36" s="143"/>
      <c r="AY36" s="143"/>
      <c r="AZ36" s="143"/>
      <c r="BA36" s="58"/>
      <c r="BB36" s="58"/>
      <c r="BC36" s="58"/>
      <c r="BD36" s="58"/>
      <c r="BE36" s="58"/>
      <c r="BF36" s="58"/>
      <c r="BG36" s="58"/>
      <c r="BH36" s="58"/>
      <c r="BI36" s="58"/>
      <c r="BJ36" s="58"/>
      <c r="BK36" s="58"/>
      <c r="BL36" s="58"/>
    </row>
    <row r="37" spans="1:64" ht="18">
      <c r="A37" s="74"/>
      <c r="B37" s="74"/>
      <c r="C37" s="74"/>
      <c r="D37" s="74"/>
      <c r="E37" s="74"/>
      <c r="F37" s="74"/>
      <c r="G37" s="74"/>
      <c r="H37" s="74"/>
      <c r="I37" s="74"/>
      <c r="J37" s="74"/>
      <c r="K37" s="74"/>
      <c r="L37" s="74"/>
      <c r="M37" s="74"/>
      <c r="N37" s="142"/>
      <c r="O37" s="143"/>
      <c r="P37" s="143"/>
      <c r="Q37" s="143"/>
      <c r="R37" s="143"/>
      <c r="S37" s="143"/>
      <c r="T37" s="143"/>
      <c r="U37" s="143"/>
      <c r="V37" s="143"/>
      <c r="W37" s="143"/>
      <c r="X37" s="143"/>
      <c r="Y37" s="143"/>
      <c r="Z37" s="143"/>
      <c r="AA37" s="143"/>
      <c r="AB37" s="143"/>
      <c r="AC37" s="143"/>
      <c r="AD37" s="143"/>
      <c r="AE37" s="143"/>
      <c r="AF37" s="143"/>
      <c r="AG37" s="143"/>
      <c r="AH37" s="143"/>
      <c r="AI37" s="143"/>
      <c r="AJ37" s="143"/>
      <c r="AK37" s="143"/>
      <c r="AL37" s="143"/>
      <c r="AM37" s="143"/>
      <c r="AN37" s="143"/>
      <c r="AO37" s="143"/>
      <c r="AP37" s="143"/>
      <c r="AQ37" s="143"/>
      <c r="AR37" s="143"/>
      <c r="AS37" s="143"/>
      <c r="AT37" s="143"/>
      <c r="AU37" s="143"/>
      <c r="AV37" s="143"/>
      <c r="AW37" s="143"/>
      <c r="AX37" s="143"/>
      <c r="AY37" s="143"/>
      <c r="AZ37" s="143"/>
      <c r="BA37" s="58"/>
      <c r="BB37" s="58"/>
      <c r="BC37" s="58"/>
      <c r="BD37" s="58"/>
      <c r="BE37" s="58"/>
      <c r="BF37" s="58"/>
      <c r="BG37" s="58"/>
      <c r="BH37" s="58"/>
      <c r="BI37" s="58"/>
      <c r="BJ37" s="58"/>
      <c r="BK37" s="58"/>
      <c r="BL37" s="58"/>
    </row>
    <row r="38" spans="1:64" ht="15">
      <c r="A38" s="148"/>
      <c r="B38" s="148"/>
      <c r="C38" s="148"/>
      <c r="D38" s="148"/>
      <c r="E38" s="148"/>
      <c r="F38" s="148"/>
      <c r="G38" s="148"/>
      <c r="H38" s="148"/>
      <c r="I38" s="148"/>
      <c r="J38" s="148"/>
      <c r="K38" s="148"/>
      <c r="L38" s="148"/>
      <c r="M38" s="148"/>
      <c r="N38" s="142"/>
      <c r="O38" s="143"/>
      <c r="P38" s="143"/>
      <c r="Q38" s="143"/>
      <c r="R38" s="143"/>
      <c r="S38" s="143"/>
      <c r="T38" s="143"/>
      <c r="U38" s="143"/>
      <c r="V38" s="143"/>
      <c r="W38" s="143"/>
      <c r="X38" s="143"/>
      <c r="Y38" s="143"/>
      <c r="Z38" s="143"/>
      <c r="AA38" s="143"/>
      <c r="AB38" s="143"/>
      <c r="AC38" s="143"/>
      <c r="AD38" s="143"/>
      <c r="AE38" s="143"/>
      <c r="AF38" s="143"/>
      <c r="AG38" s="143"/>
      <c r="AH38" s="143"/>
      <c r="AI38" s="143"/>
      <c r="AJ38" s="143"/>
      <c r="AK38" s="143"/>
      <c r="AL38" s="143"/>
      <c r="AM38" s="143"/>
      <c r="AN38" s="143"/>
      <c r="AO38" s="143"/>
      <c r="AP38" s="143"/>
      <c r="AQ38" s="143"/>
      <c r="AR38" s="143"/>
      <c r="AS38" s="143"/>
      <c r="AT38" s="143"/>
      <c r="AU38" s="143"/>
      <c r="AV38" s="143"/>
      <c r="AW38" s="143"/>
      <c r="AX38" s="143"/>
      <c r="AY38" s="143"/>
      <c r="AZ38" s="143"/>
      <c r="BA38" s="58"/>
      <c r="BB38" s="58"/>
      <c r="BC38" s="58"/>
      <c r="BD38" s="58"/>
      <c r="BE38" s="58"/>
      <c r="BF38" s="58"/>
      <c r="BG38" s="58"/>
      <c r="BH38" s="58"/>
      <c r="BI38" s="58"/>
      <c r="BJ38" s="58"/>
      <c r="BK38" s="58"/>
      <c r="BL38" s="58"/>
    </row>
    <row r="39" spans="1:64" ht="15">
      <c r="A39" s="1116" t="s">
        <v>174</v>
      </c>
      <c r="B39" s="1116"/>
      <c r="C39" s="1116"/>
      <c r="D39" s="1116"/>
      <c r="E39" s="1116"/>
      <c r="F39" s="1116"/>
      <c r="G39" s="1116"/>
      <c r="H39" s="1116"/>
      <c r="I39" s="1116"/>
      <c r="J39" s="1116"/>
      <c r="K39" s="1116"/>
      <c r="L39" s="1116"/>
      <c r="M39" s="1116"/>
      <c r="N39" s="142"/>
      <c r="O39" s="143"/>
      <c r="P39" s="143"/>
      <c r="Q39" s="143"/>
      <c r="R39" s="143"/>
      <c r="S39" s="143"/>
      <c r="T39" s="143"/>
      <c r="U39" s="143"/>
      <c r="V39" s="143"/>
      <c r="W39" s="143"/>
      <c r="X39" s="143"/>
      <c r="Y39" s="143"/>
      <c r="Z39" s="143"/>
      <c r="AA39" s="143"/>
      <c r="AB39" s="143"/>
      <c r="AC39" s="143"/>
      <c r="AD39" s="143"/>
      <c r="AE39" s="143"/>
      <c r="AF39" s="143"/>
      <c r="AG39" s="143"/>
      <c r="AH39" s="143"/>
      <c r="AI39" s="143"/>
      <c r="AJ39" s="143"/>
      <c r="AK39" s="143"/>
      <c r="AL39" s="143"/>
      <c r="AM39" s="143"/>
      <c r="AN39" s="143"/>
      <c r="AO39" s="143"/>
      <c r="AP39" s="143"/>
      <c r="AQ39" s="143"/>
      <c r="AR39" s="143"/>
      <c r="AS39" s="143"/>
      <c r="AT39" s="143"/>
      <c r="AU39" s="143"/>
      <c r="AV39" s="143"/>
      <c r="AW39" s="143"/>
      <c r="AX39" s="143"/>
      <c r="AY39" s="143"/>
      <c r="AZ39" s="143"/>
      <c r="BA39" s="58"/>
      <c r="BB39" s="58"/>
      <c r="BC39" s="58"/>
      <c r="BD39" s="58"/>
      <c r="BE39" s="58"/>
      <c r="BF39" s="58"/>
      <c r="BG39" s="58"/>
      <c r="BH39" s="58"/>
      <c r="BI39" s="58"/>
      <c r="BJ39" s="58"/>
      <c r="BK39" s="58"/>
      <c r="BL39" s="58"/>
    </row>
    <row r="40" spans="1:64" ht="18">
      <c r="A40" s="1118" t="str">
        <f>IF(Startseite!A49=1,Startseite!A38,IF(Startseite!A49=2,Startseite!A39,IF(Startseite!A49=3,Startseite!A40,IF(Startseite!A49=4,Startseite!A41,IF(Startseite!A49=5,Startseite!A42,"")))))</f>
        <v>Einzelunternehmen</v>
      </c>
      <c r="B40" s="1118"/>
      <c r="C40" s="1118"/>
      <c r="D40" s="1118"/>
      <c r="E40" s="1118"/>
      <c r="F40" s="1118"/>
      <c r="G40" s="1118"/>
      <c r="H40" s="1118"/>
      <c r="I40" s="1118"/>
      <c r="J40" s="1118"/>
      <c r="K40" s="1118"/>
      <c r="L40" s="1118"/>
      <c r="M40" s="1118"/>
      <c r="N40" s="142"/>
      <c r="O40" s="143"/>
      <c r="P40" s="143"/>
      <c r="Q40" s="143"/>
      <c r="R40" s="143"/>
      <c r="S40" s="143"/>
      <c r="T40" s="143"/>
      <c r="U40" s="143"/>
      <c r="V40" s="143"/>
      <c r="W40" s="143"/>
      <c r="X40" s="143"/>
      <c r="Y40" s="143"/>
      <c r="Z40" s="143"/>
      <c r="AA40" s="143"/>
      <c r="AB40" s="143"/>
      <c r="AC40" s="143"/>
      <c r="AD40" s="143"/>
      <c r="AE40" s="143"/>
      <c r="AF40" s="143"/>
      <c r="AG40" s="143"/>
      <c r="AH40" s="143"/>
      <c r="AI40" s="143"/>
      <c r="AJ40" s="143"/>
      <c r="AK40" s="143"/>
      <c r="AL40" s="143"/>
      <c r="AM40" s="143"/>
      <c r="AN40" s="143"/>
      <c r="AO40" s="143"/>
      <c r="AP40" s="143"/>
      <c r="AQ40" s="143"/>
      <c r="AR40" s="143"/>
      <c r="AS40" s="143"/>
      <c r="AT40" s="143"/>
      <c r="AU40" s="143"/>
      <c r="AV40" s="143"/>
      <c r="AW40" s="143"/>
      <c r="AX40" s="143"/>
      <c r="AY40" s="143"/>
      <c r="AZ40" s="143"/>
      <c r="BA40" s="58"/>
      <c r="BB40" s="58"/>
      <c r="BC40" s="58"/>
      <c r="BD40" s="58"/>
      <c r="BE40" s="58"/>
      <c r="BF40" s="58"/>
      <c r="BG40" s="58"/>
      <c r="BH40" s="58"/>
      <c r="BI40" s="58"/>
      <c r="BJ40" s="58"/>
      <c r="BK40" s="58"/>
      <c r="BL40" s="58"/>
    </row>
    <row r="41" spans="1:64" ht="18">
      <c r="A41" s="1118" t="str">
        <f>IF(Startseite!A49=6,Startseite!A43,IF(Startseite!A49=7,Startseite!A44,IF(Startseite!A49=8,Startseite!A45,IF(Startseite!A49=9,Startseite!A46,IF(Startseite!A49=10,Startseite!A47,"")))))</f>
        <v/>
      </c>
      <c r="B41" s="1118"/>
      <c r="C41" s="1118"/>
      <c r="D41" s="1118"/>
      <c r="E41" s="1118"/>
      <c r="F41" s="1118"/>
      <c r="G41" s="1118"/>
      <c r="H41" s="1118"/>
      <c r="I41" s="1118"/>
      <c r="J41" s="1118"/>
      <c r="K41" s="1118"/>
      <c r="L41" s="1118"/>
      <c r="M41" s="1118"/>
      <c r="N41" s="142"/>
      <c r="O41" s="143"/>
      <c r="P41" s="143"/>
      <c r="Q41" s="143"/>
      <c r="R41" s="143"/>
      <c r="S41" s="143"/>
      <c r="T41" s="143"/>
      <c r="U41" s="143"/>
      <c r="V41" s="143"/>
      <c r="W41" s="143"/>
      <c r="X41" s="143"/>
      <c r="Y41" s="143"/>
      <c r="Z41" s="143"/>
      <c r="AA41" s="143"/>
      <c r="AB41" s="143"/>
      <c r="AC41" s="143"/>
      <c r="AD41" s="143"/>
      <c r="AE41" s="143"/>
      <c r="AF41" s="143"/>
      <c r="AG41" s="143"/>
      <c r="AH41" s="143"/>
      <c r="AI41" s="143"/>
      <c r="AJ41" s="143"/>
      <c r="AK41" s="143"/>
      <c r="AL41" s="143"/>
      <c r="AM41" s="143"/>
      <c r="AN41" s="143"/>
      <c r="AO41" s="143"/>
      <c r="AP41" s="143"/>
      <c r="AQ41" s="143"/>
      <c r="AR41" s="143"/>
      <c r="AS41" s="143"/>
      <c r="AT41" s="143"/>
      <c r="AU41" s="143"/>
      <c r="AV41" s="143"/>
      <c r="AW41" s="143"/>
      <c r="AX41" s="143"/>
      <c r="AY41" s="143"/>
      <c r="AZ41" s="143"/>
      <c r="BA41" s="58"/>
      <c r="BB41" s="58"/>
      <c r="BC41" s="58"/>
      <c r="BD41" s="58"/>
      <c r="BE41" s="58"/>
      <c r="BF41" s="58"/>
      <c r="BG41" s="58"/>
      <c r="BH41" s="58"/>
      <c r="BI41" s="58"/>
      <c r="BJ41" s="58"/>
      <c r="BK41" s="58"/>
      <c r="BL41" s="58"/>
    </row>
    <row r="42" spans="1:64">
      <c r="A42" s="141"/>
      <c r="B42" s="141"/>
      <c r="C42" s="141"/>
      <c r="D42" s="141"/>
      <c r="E42" s="141"/>
      <c r="F42" s="141"/>
      <c r="G42" s="141"/>
      <c r="H42" s="141"/>
      <c r="I42" s="141"/>
      <c r="J42" s="141"/>
      <c r="K42" s="141"/>
      <c r="L42" s="141"/>
      <c r="M42" s="141"/>
      <c r="N42" s="142"/>
      <c r="O42" s="143"/>
      <c r="P42" s="143"/>
      <c r="Q42" s="143"/>
      <c r="R42" s="143"/>
      <c r="S42" s="143"/>
      <c r="T42" s="143"/>
      <c r="U42" s="143"/>
      <c r="V42" s="143"/>
      <c r="W42" s="143"/>
      <c r="X42" s="143"/>
      <c r="Y42" s="143"/>
      <c r="Z42" s="143"/>
      <c r="AA42" s="143"/>
      <c r="AB42" s="143"/>
      <c r="AC42" s="143"/>
      <c r="AD42" s="143"/>
      <c r="AE42" s="143"/>
      <c r="AF42" s="143"/>
      <c r="AG42" s="143"/>
      <c r="AH42" s="143"/>
      <c r="AI42" s="143"/>
      <c r="AJ42" s="143"/>
      <c r="AK42" s="143"/>
      <c r="AL42" s="143"/>
      <c r="AM42" s="143"/>
      <c r="AN42" s="143"/>
      <c r="AO42" s="143"/>
      <c r="AP42" s="143"/>
      <c r="AQ42" s="143"/>
      <c r="AR42" s="143"/>
      <c r="AS42" s="143"/>
      <c r="AT42" s="143"/>
      <c r="AU42" s="143"/>
      <c r="AV42" s="143"/>
      <c r="AW42" s="143"/>
      <c r="AX42" s="143"/>
      <c r="AY42" s="143"/>
      <c r="AZ42" s="143"/>
      <c r="BA42" s="58"/>
      <c r="BB42" s="58"/>
      <c r="BC42" s="58"/>
      <c r="BD42" s="58"/>
      <c r="BE42" s="58"/>
      <c r="BF42" s="58"/>
      <c r="BG42" s="58"/>
      <c r="BH42" s="58"/>
      <c r="BI42" s="58"/>
      <c r="BJ42" s="58"/>
      <c r="BK42" s="58"/>
      <c r="BL42" s="58"/>
    </row>
    <row r="43" spans="1:64">
      <c r="A43" s="141"/>
      <c r="B43" s="141"/>
      <c r="C43" s="141"/>
      <c r="D43" s="141"/>
      <c r="E43" s="141"/>
      <c r="F43" s="141"/>
      <c r="G43" s="141"/>
      <c r="H43" s="141"/>
      <c r="I43" s="141"/>
      <c r="J43" s="141"/>
      <c r="K43" s="141"/>
      <c r="L43" s="141"/>
      <c r="M43" s="141"/>
      <c r="N43" s="142"/>
      <c r="O43" s="143"/>
      <c r="P43" s="143"/>
      <c r="Q43" s="143"/>
      <c r="R43" s="143"/>
      <c r="S43" s="143"/>
      <c r="T43" s="143"/>
      <c r="U43" s="143"/>
      <c r="V43" s="143"/>
      <c r="W43" s="143"/>
      <c r="X43" s="143"/>
      <c r="Y43" s="143"/>
      <c r="Z43" s="143"/>
      <c r="AA43" s="143"/>
      <c r="AB43" s="143"/>
      <c r="AC43" s="143"/>
      <c r="AD43" s="143"/>
      <c r="AE43" s="143"/>
      <c r="AF43" s="143"/>
      <c r="AG43" s="143"/>
      <c r="AH43" s="143"/>
      <c r="AI43" s="143"/>
      <c r="AJ43" s="143"/>
      <c r="AK43" s="143"/>
      <c r="AL43" s="143"/>
      <c r="AM43" s="143"/>
      <c r="AN43" s="143"/>
      <c r="AO43" s="143"/>
      <c r="AP43" s="143"/>
      <c r="AQ43" s="143"/>
      <c r="AR43" s="143"/>
      <c r="AS43" s="143"/>
      <c r="AT43" s="143"/>
      <c r="AU43" s="143"/>
      <c r="AV43" s="143"/>
      <c r="AW43" s="143"/>
      <c r="AX43" s="143"/>
      <c r="AY43" s="143"/>
      <c r="AZ43" s="143"/>
      <c r="BA43" s="58"/>
      <c r="BB43" s="58"/>
      <c r="BC43" s="58"/>
      <c r="BD43" s="58"/>
      <c r="BE43" s="58"/>
      <c r="BF43" s="58"/>
      <c r="BG43" s="58"/>
      <c r="BH43" s="58"/>
      <c r="BI43" s="58"/>
      <c r="BJ43" s="58"/>
      <c r="BK43" s="58"/>
      <c r="BL43" s="58"/>
    </row>
    <row r="44" spans="1:64">
      <c r="A44" s="141"/>
      <c r="B44" s="141"/>
      <c r="C44" s="141"/>
      <c r="D44" s="141"/>
      <c r="E44" s="141"/>
      <c r="F44" s="141"/>
      <c r="G44" s="141"/>
      <c r="H44" s="141"/>
      <c r="I44" s="141"/>
      <c r="J44" s="141"/>
      <c r="K44" s="141"/>
      <c r="L44" s="141"/>
      <c r="M44" s="141"/>
      <c r="N44" s="142"/>
      <c r="O44" s="143"/>
      <c r="P44" s="143"/>
      <c r="Q44" s="143"/>
      <c r="R44" s="143"/>
      <c r="S44" s="143"/>
      <c r="T44" s="143"/>
      <c r="U44" s="143"/>
      <c r="V44" s="143"/>
      <c r="W44" s="143"/>
      <c r="X44" s="143"/>
      <c r="Y44" s="143"/>
      <c r="Z44" s="143"/>
      <c r="AA44" s="143"/>
      <c r="AB44" s="143"/>
      <c r="AC44" s="143"/>
      <c r="AD44" s="143"/>
      <c r="AE44" s="143"/>
      <c r="AF44" s="143"/>
      <c r="AG44" s="143"/>
      <c r="AH44" s="143"/>
      <c r="AI44" s="143"/>
      <c r="AJ44" s="143"/>
      <c r="AK44" s="143"/>
      <c r="AL44" s="143"/>
      <c r="AM44" s="143"/>
      <c r="AN44" s="143"/>
      <c r="AO44" s="143"/>
      <c r="AP44" s="143"/>
      <c r="AQ44" s="143"/>
      <c r="AR44" s="143"/>
      <c r="AS44" s="143"/>
      <c r="AT44" s="143"/>
      <c r="AU44" s="143"/>
      <c r="AV44" s="143"/>
      <c r="AW44" s="143"/>
      <c r="AX44" s="143"/>
      <c r="AY44" s="143"/>
      <c r="AZ44" s="143"/>
      <c r="BA44" s="58"/>
      <c r="BB44" s="58"/>
      <c r="BC44" s="58"/>
      <c r="BD44" s="58"/>
      <c r="BE44" s="58"/>
      <c r="BF44" s="58"/>
      <c r="BG44" s="58"/>
      <c r="BH44" s="58"/>
      <c r="BI44" s="58"/>
      <c r="BJ44" s="58"/>
      <c r="BK44" s="58"/>
      <c r="BL44" s="58"/>
    </row>
    <row r="45" spans="1:64">
      <c r="A45" s="141"/>
      <c r="B45" s="141"/>
      <c r="C45" s="141"/>
      <c r="D45" s="141"/>
      <c r="E45" s="141"/>
      <c r="F45" s="141"/>
      <c r="G45" s="141"/>
      <c r="H45" s="141"/>
      <c r="I45" s="141"/>
      <c r="J45" s="141"/>
      <c r="K45" s="141"/>
      <c r="L45" s="141"/>
      <c r="M45" s="141"/>
      <c r="N45" s="142"/>
      <c r="O45" s="143"/>
      <c r="P45" s="143"/>
      <c r="Q45" s="143"/>
      <c r="R45" s="143"/>
      <c r="S45" s="143"/>
      <c r="T45" s="143"/>
      <c r="U45" s="143"/>
      <c r="V45" s="143"/>
      <c r="W45" s="143"/>
      <c r="X45" s="143"/>
      <c r="Y45" s="143"/>
      <c r="Z45" s="143"/>
      <c r="AA45" s="143"/>
      <c r="AB45" s="143"/>
      <c r="AC45" s="143"/>
      <c r="AD45" s="143"/>
      <c r="AE45" s="143"/>
      <c r="AF45" s="143"/>
      <c r="AG45" s="143"/>
      <c r="AH45" s="143"/>
      <c r="AI45" s="143"/>
      <c r="AJ45" s="143"/>
      <c r="AK45" s="143"/>
      <c r="AL45" s="143"/>
      <c r="AM45" s="143"/>
      <c r="AN45" s="143"/>
      <c r="AO45" s="143"/>
      <c r="AP45" s="143"/>
      <c r="AQ45" s="143"/>
      <c r="AR45" s="143"/>
      <c r="AS45" s="143"/>
      <c r="AT45" s="143"/>
      <c r="AU45" s="143"/>
      <c r="AV45" s="143"/>
      <c r="AW45" s="143"/>
      <c r="AX45" s="143"/>
      <c r="AY45" s="143"/>
      <c r="AZ45" s="143"/>
      <c r="BA45" s="58"/>
      <c r="BB45" s="58"/>
      <c r="BC45" s="58"/>
      <c r="BD45" s="58"/>
      <c r="BE45" s="58"/>
      <c r="BF45" s="58"/>
      <c r="BG45" s="58"/>
      <c r="BH45" s="58"/>
      <c r="BI45" s="58"/>
      <c r="BJ45" s="58"/>
      <c r="BK45" s="58"/>
      <c r="BL45" s="58"/>
    </row>
    <row r="46" spans="1:64">
      <c r="A46" s="141"/>
      <c r="B46" s="141"/>
      <c r="C46" s="141"/>
      <c r="D46" s="141"/>
      <c r="E46" s="141"/>
      <c r="F46" s="141"/>
      <c r="G46" s="141"/>
      <c r="H46" s="141"/>
      <c r="I46" s="141"/>
      <c r="J46" s="141"/>
      <c r="K46" s="141"/>
      <c r="L46" s="141"/>
      <c r="M46" s="141"/>
      <c r="N46" s="142"/>
      <c r="O46" s="143"/>
      <c r="P46" s="143"/>
      <c r="Q46" s="143"/>
      <c r="R46" s="143"/>
      <c r="S46" s="143"/>
      <c r="T46" s="143"/>
      <c r="U46" s="143"/>
      <c r="V46" s="143"/>
      <c r="W46" s="143"/>
      <c r="X46" s="143"/>
      <c r="Y46" s="143"/>
      <c r="Z46" s="143"/>
      <c r="AA46" s="143"/>
      <c r="AB46" s="143"/>
      <c r="AC46" s="143"/>
      <c r="AD46" s="143"/>
      <c r="AE46" s="143"/>
      <c r="AF46" s="143"/>
      <c r="AG46" s="143"/>
      <c r="AH46" s="143"/>
      <c r="AI46" s="143"/>
      <c r="AJ46" s="143"/>
      <c r="AK46" s="143"/>
      <c r="AL46" s="143"/>
      <c r="AM46" s="143"/>
      <c r="AN46" s="143"/>
      <c r="AO46" s="143"/>
      <c r="AP46" s="143"/>
      <c r="AQ46" s="143"/>
      <c r="AR46" s="143"/>
      <c r="AS46" s="143"/>
      <c r="AT46" s="143"/>
      <c r="AU46" s="143"/>
      <c r="AV46" s="143"/>
      <c r="AW46" s="143"/>
      <c r="AX46" s="143"/>
      <c r="AY46" s="143"/>
      <c r="AZ46" s="143"/>
      <c r="BA46" s="58"/>
      <c r="BB46" s="58"/>
      <c r="BC46" s="58"/>
      <c r="BD46" s="58"/>
      <c r="BE46" s="58"/>
      <c r="BF46" s="58"/>
      <c r="BG46" s="58"/>
      <c r="BH46" s="58"/>
      <c r="BI46" s="58"/>
      <c r="BJ46" s="58"/>
      <c r="BK46" s="58"/>
      <c r="BL46" s="58"/>
    </row>
    <row r="47" spans="1:64">
      <c r="A47" s="141"/>
      <c r="B47" s="141"/>
      <c r="C47" s="141"/>
      <c r="D47" s="141"/>
      <c r="E47" s="141"/>
      <c r="F47" s="141"/>
      <c r="G47" s="141"/>
      <c r="H47" s="141"/>
      <c r="I47" s="141"/>
      <c r="J47" s="141"/>
      <c r="K47" s="141"/>
      <c r="L47" s="141"/>
      <c r="M47" s="141"/>
      <c r="N47" s="142"/>
      <c r="O47" s="143"/>
      <c r="P47" s="143"/>
      <c r="Q47" s="143"/>
      <c r="R47" s="143"/>
      <c r="S47" s="143"/>
      <c r="T47" s="143"/>
      <c r="U47" s="143"/>
      <c r="V47" s="143"/>
      <c r="W47" s="143"/>
      <c r="X47" s="143"/>
      <c r="Y47" s="143"/>
      <c r="Z47" s="143"/>
      <c r="AA47" s="143"/>
      <c r="AB47" s="143"/>
      <c r="AC47" s="143"/>
      <c r="AD47" s="143"/>
      <c r="AE47" s="143"/>
      <c r="AF47" s="143"/>
      <c r="AG47" s="143"/>
      <c r="AH47" s="143"/>
      <c r="AI47" s="143"/>
      <c r="AJ47" s="143"/>
      <c r="AK47" s="143"/>
      <c r="AL47" s="143"/>
      <c r="AM47" s="143"/>
      <c r="AN47" s="143"/>
      <c r="AO47" s="143"/>
      <c r="AP47" s="143"/>
      <c r="AQ47" s="143"/>
      <c r="AR47" s="143"/>
      <c r="AS47" s="143"/>
      <c r="AT47" s="143"/>
      <c r="AU47" s="143"/>
      <c r="AV47" s="143"/>
      <c r="AW47" s="143"/>
      <c r="AX47" s="143"/>
      <c r="AY47" s="143"/>
      <c r="AZ47" s="143"/>
      <c r="BA47" s="58"/>
      <c r="BB47" s="58"/>
      <c r="BC47" s="58"/>
      <c r="BD47" s="58"/>
      <c r="BE47" s="58"/>
      <c r="BF47" s="58"/>
      <c r="BG47" s="58"/>
      <c r="BH47" s="58"/>
      <c r="BI47" s="58"/>
      <c r="BJ47" s="58"/>
      <c r="BK47" s="58"/>
      <c r="BL47" s="58"/>
    </row>
    <row r="48" spans="1:64">
      <c r="A48" s="141"/>
      <c r="B48" s="141"/>
      <c r="C48" s="141"/>
      <c r="D48" s="141"/>
      <c r="E48" s="141"/>
      <c r="F48" s="141"/>
      <c r="G48" s="141"/>
      <c r="H48" s="1117" t="str">
        <f ca="1">TEXT(TODAY(),"TT.MM.JJ")</f>
        <v>29.07.19</v>
      </c>
      <c r="I48" s="1117"/>
      <c r="J48" s="1117"/>
      <c r="K48" s="1117"/>
      <c r="L48" s="141"/>
      <c r="M48" s="141"/>
      <c r="N48" s="142"/>
      <c r="O48" s="143"/>
      <c r="P48" s="143"/>
      <c r="Q48" s="143"/>
      <c r="R48" s="143"/>
      <c r="S48" s="143"/>
      <c r="T48" s="143"/>
      <c r="U48" s="143"/>
      <c r="V48" s="143"/>
      <c r="W48" s="143"/>
      <c r="X48" s="143"/>
      <c r="Y48" s="143"/>
      <c r="Z48" s="143"/>
      <c r="AA48" s="143"/>
      <c r="AB48" s="143"/>
      <c r="AC48" s="143"/>
      <c r="AD48" s="143"/>
      <c r="AE48" s="143"/>
      <c r="AF48" s="143"/>
      <c r="AG48" s="143"/>
      <c r="AH48" s="143"/>
      <c r="AI48" s="143"/>
      <c r="AJ48" s="143"/>
      <c r="AK48" s="143"/>
      <c r="AL48" s="143"/>
      <c r="AM48" s="143"/>
      <c r="AN48" s="143"/>
      <c r="AO48" s="143"/>
      <c r="AP48" s="143"/>
      <c r="AQ48" s="143"/>
      <c r="AR48" s="143"/>
      <c r="AS48" s="143"/>
      <c r="AT48" s="143"/>
      <c r="AU48" s="143"/>
      <c r="AV48" s="143"/>
      <c r="AW48" s="143"/>
      <c r="AX48" s="143"/>
      <c r="AY48" s="143"/>
      <c r="AZ48" s="143"/>
      <c r="BA48" s="58"/>
      <c r="BB48" s="58"/>
      <c r="BC48" s="58"/>
      <c r="BD48" s="58"/>
      <c r="BE48" s="58"/>
      <c r="BF48" s="58"/>
      <c r="BG48" s="58"/>
      <c r="BH48" s="58"/>
      <c r="BI48" s="58"/>
      <c r="BJ48" s="58"/>
      <c r="BK48" s="58"/>
      <c r="BL48" s="58"/>
    </row>
    <row r="49" spans="1:64">
      <c r="A49" s="141"/>
      <c r="B49" s="141"/>
      <c r="C49" s="141"/>
      <c r="D49" s="141"/>
      <c r="E49" s="141"/>
      <c r="F49" s="141"/>
      <c r="G49" s="141"/>
      <c r="H49" s="141"/>
      <c r="I49" s="141"/>
      <c r="J49" s="141"/>
      <c r="K49" s="141"/>
      <c r="L49" s="141"/>
      <c r="M49" s="141"/>
      <c r="N49" s="142"/>
      <c r="O49" s="143"/>
      <c r="P49" s="143"/>
      <c r="Q49" s="143"/>
      <c r="R49" s="143"/>
      <c r="S49" s="143"/>
      <c r="T49" s="143"/>
      <c r="U49" s="143"/>
      <c r="V49" s="143"/>
      <c r="W49" s="143"/>
      <c r="X49" s="143"/>
      <c r="Y49" s="143"/>
      <c r="Z49" s="143"/>
      <c r="AA49" s="143"/>
      <c r="AB49" s="143"/>
      <c r="AC49" s="143"/>
      <c r="AD49" s="143"/>
      <c r="AE49" s="143"/>
      <c r="AF49" s="143"/>
      <c r="AG49" s="143"/>
      <c r="AH49" s="143"/>
      <c r="AI49" s="143"/>
      <c r="AJ49" s="143"/>
      <c r="AK49" s="143"/>
      <c r="AL49" s="143"/>
      <c r="AM49" s="143"/>
      <c r="AN49" s="143"/>
      <c r="AO49" s="143"/>
      <c r="AP49" s="143"/>
      <c r="AQ49" s="143"/>
      <c r="AR49" s="143"/>
      <c r="AS49" s="143"/>
      <c r="AT49" s="143"/>
      <c r="AU49" s="143"/>
      <c r="AV49" s="143"/>
      <c r="AW49" s="143"/>
      <c r="AX49" s="143"/>
      <c r="AY49" s="143"/>
      <c r="AZ49" s="143"/>
      <c r="BA49" s="58"/>
      <c r="BB49" s="58"/>
      <c r="BC49" s="58"/>
      <c r="BD49" s="58"/>
      <c r="BE49" s="58"/>
      <c r="BF49" s="58"/>
      <c r="BG49" s="58"/>
      <c r="BH49" s="58"/>
      <c r="BI49" s="58"/>
      <c r="BJ49" s="58"/>
      <c r="BK49" s="58"/>
      <c r="BL49" s="58"/>
    </row>
    <row r="50" spans="1:64">
      <c r="A50" s="141"/>
      <c r="B50" s="141"/>
      <c r="C50" s="141"/>
      <c r="D50" s="141"/>
      <c r="E50" s="141"/>
      <c r="F50" s="141"/>
      <c r="G50" s="141"/>
      <c r="H50" s="141"/>
      <c r="I50" s="141"/>
      <c r="J50" s="141"/>
      <c r="K50" s="141"/>
      <c r="L50" s="141"/>
      <c r="M50" s="141"/>
      <c r="N50" s="142"/>
      <c r="O50" s="143"/>
      <c r="P50" s="143"/>
      <c r="Q50" s="143"/>
      <c r="R50" s="143"/>
      <c r="S50" s="143"/>
      <c r="T50" s="143"/>
      <c r="U50" s="143"/>
      <c r="V50" s="143"/>
      <c r="W50" s="143"/>
      <c r="X50" s="143"/>
      <c r="Y50" s="143"/>
      <c r="Z50" s="143"/>
      <c r="AA50" s="143"/>
      <c r="AB50" s="143"/>
      <c r="AC50" s="143"/>
      <c r="AD50" s="143"/>
      <c r="AE50" s="143"/>
      <c r="AF50" s="143"/>
      <c r="AG50" s="143"/>
      <c r="AH50" s="143"/>
      <c r="AI50" s="143"/>
      <c r="AJ50" s="143"/>
      <c r="AK50" s="143"/>
      <c r="AL50" s="143"/>
      <c r="AM50" s="143"/>
      <c r="AN50" s="143"/>
      <c r="AO50" s="143"/>
      <c r="AP50" s="143"/>
      <c r="AQ50" s="143"/>
      <c r="AR50" s="143"/>
      <c r="AS50" s="143"/>
      <c r="AT50" s="143"/>
      <c r="AU50" s="143"/>
      <c r="AV50" s="143"/>
      <c r="AW50" s="143"/>
      <c r="AX50" s="143"/>
      <c r="AY50" s="143"/>
      <c r="AZ50" s="143"/>
      <c r="BA50" s="58"/>
      <c r="BB50" s="58"/>
      <c r="BC50" s="58"/>
      <c r="BD50" s="58"/>
      <c r="BE50" s="58"/>
      <c r="BF50" s="58"/>
      <c r="BG50" s="58"/>
      <c r="BH50" s="58"/>
      <c r="BI50" s="58"/>
      <c r="BJ50" s="58"/>
      <c r="BK50" s="58"/>
      <c r="BL50" s="58"/>
    </row>
    <row r="51" spans="1:64">
      <c r="A51" s="141"/>
      <c r="B51" s="141"/>
      <c r="C51" s="141"/>
      <c r="D51" s="141"/>
      <c r="E51" s="141"/>
      <c r="F51" s="141"/>
      <c r="G51" s="141"/>
      <c r="H51" s="141"/>
      <c r="I51" s="141"/>
      <c r="J51" s="141"/>
      <c r="K51" s="141"/>
      <c r="L51" s="141"/>
      <c r="M51" s="141"/>
      <c r="N51" s="142"/>
      <c r="O51" s="143"/>
      <c r="P51" s="143"/>
      <c r="Q51" s="143"/>
      <c r="R51" s="143"/>
      <c r="S51" s="143"/>
      <c r="T51" s="143"/>
      <c r="U51" s="143"/>
      <c r="V51" s="143"/>
      <c r="W51" s="143"/>
      <c r="X51" s="143"/>
      <c r="Y51" s="143"/>
      <c r="Z51" s="143"/>
      <c r="AA51" s="143"/>
      <c r="AB51" s="143"/>
      <c r="AC51" s="143"/>
      <c r="AD51" s="143"/>
      <c r="AE51" s="143"/>
      <c r="AF51" s="143"/>
      <c r="AG51" s="143"/>
      <c r="AH51" s="143"/>
      <c r="AI51" s="143"/>
      <c r="AJ51" s="143"/>
      <c r="AK51" s="143"/>
      <c r="AL51" s="143"/>
      <c r="AM51" s="143"/>
      <c r="AN51" s="143"/>
      <c r="AO51" s="143"/>
      <c r="AP51" s="143"/>
      <c r="AQ51" s="143"/>
      <c r="AR51" s="143"/>
      <c r="AS51" s="143"/>
      <c r="AT51" s="143"/>
      <c r="AU51" s="143"/>
      <c r="AV51" s="143"/>
      <c r="AW51" s="143"/>
      <c r="AX51" s="143"/>
      <c r="AY51" s="143"/>
      <c r="AZ51" s="143"/>
      <c r="BA51" s="58"/>
      <c r="BB51" s="58"/>
      <c r="BC51" s="58"/>
      <c r="BD51" s="58"/>
      <c r="BE51" s="58"/>
      <c r="BF51" s="58"/>
      <c r="BG51" s="58"/>
      <c r="BH51" s="58"/>
      <c r="BI51" s="58"/>
      <c r="BJ51" s="58"/>
      <c r="BK51" s="58"/>
      <c r="BL51" s="58"/>
    </row>
    <row r="52" spans="1:64">
      <c r="A52" s="149"/>
      <c r="B52" s="149"/>
      <c r="C52" s="149"/>
      <c r="D52" s="149"/>
      <c r="E52" s="149"/>
      <c r="F52" s="149"/>
      <c r="G52" s="149"/>
      <c r="H52" s="149"/>
      <c r="I52" s="149"/>
      <c r="J52" s="149"/>
      <c r="K52" s="149"/>
      <c r="L52" s="149"/>
      <c r="M52" s="149"/>
      <c r="N52" s="143"/>
      <c r="O52" s="143"/>
      <c r="P52" s="143"/>
      <c r="Q52" s="143"/>
      <c r="R52" s="143"/>
      <c r="S52" s="143"/>
      <c r="T52" s="143"/>
      <c r="U52" s="143"/>
      <c r="V52" s="143"/>
      <c r="W52" s="143"/>
      <c r="X52" s="143"/>
      <c r="Y52" s="143"/>
      <c r="Z52" s="143"/>
      <c r="AA52" s="143"/>
      <c r="AB52" s="143"/>
      <c r="AC52" s="143"/>
      <c r="AD52" s="143"/>
      <c r="AE52" s="143"/>
      <c r="AF52" s="143"/>
      <c r="AG52" s="143"/>
      <c r="AH52" s="143"/>
      <c r="AI52" s="143"/>
      <c r="AJ52" s="143"/>
      <c r="AK52" s="143"/>
      <c r="AL52" s="143"/>
      <c r="AM52" s="143"/>
      <c r="AN52" s="143"/>
      <c r="AO52" s="143"/>
      <c r="AP52" s="143"/>
      <c r="AQ52" s="143"/>
      <c r="AR52" s="143"/>
      <c r="AS52" s="143"/>
      <c r="AT52" s="143"/>
      <c r="AU52" s="143"/>
      <c r="AV52" s="143"/>
      <c r="AW52" s="143"/>
      <c r="AX52" s="143"/>
      <c r="AY52" s="143"/>
      <c r="AZ52" s="143"/>
      <c r="BA52" s="58"/>
      <c r="BB52" s="58"/>
      <c r="BC52" s="58"/>
      <c r="BD52" s="58"/>
      <c r="BE52" s="58"/>
      <c r="BF52" s="58"/>
      <c r="BG52" s="58"/>
      <c r="BH52" s="58"/>
      <c r="BI52" s="58"/>
      <c r="BJ52" s="58"/>
      <c r="BK52" s="58"/>
      <c r="BL52" s="58"/>
    </row>
    <row r="53" spans="1:64">
      <c r="A53" s="149"/>
      <c r="B53" s="149"/>
      <c r="C53" s="149"/>
      <c r="D53" s="149"/>
      <c r="E53" s="149"/>
      <c r="F53" s="149"/>
      <c r="G53" s="149"/>
      <c r="H53" s="149"/>
      <c r="I53" s="149"/>
      <c r="J53" s="149"/>
      <c r="K53" s="149"/>
      <c r="L53" s="149"/>
      <c r="M53" s="149"/>
      <c r="N53" s="149"/>
      <c r="O53" s="149"/>
      <c r="P53" s="149"/>
      <c r="Q53" s="149"/>
      <c r="R53" s="149"/>
      <c r="S53" s="149"/>
      <c r="T53" s="149"/>
      <c r="U53" s="149"/>
      <c r="V53" s="149"/>
      <c r="W53" s="149"/>
      <c r="X53" s="149"/>
      <c r="Y53" s="149"/>
      <c r="Z53" s="149"/>
      <c r="AA53" s="149"/>
      <c r="AB53" s="149"/>
      <c r="AC53" s="149"/>
      <c r="AD53" s="149"/>
      <c r="AE53" s="149"/>
      <c r="AF53" s="149"/>
      <c r="AG53" s="149"/>
      <c r="AH53" s="149"/>
      <c r="AI53" s="149"/>
      <c r="AJ53" s="149"/>
      <c r="AK53" s="149"/>
      <c r="AL53" s="149"/>
      <c r="AM53" s="149"/>
      <c r="AN53" s="149"/>
      <c r="AO53" s="149"/>
      <c r="AP53" s="149"/>
      <c r="AQ53" s="149"/>
      <c r="AR53" s="149"/>
      <c r="AS53" s="149"/>
      <c r="AT53" s="149"/>
      <c r="AU53" s="149"/>
      <c r="AV53" s="149"/>
      <c r="AW53" s="149"/>
      <c r="AX53" s="149"/>
      <c r="AY53" s="149"/>
      <c r="AZ53" s="149"/>
    </row>
    <row r="54" spans="1:64">
      <c r="A54" s="149"/>
      <c r="B54" s="149"/>
      <c r="C54" s="149"/>
      <c r="D54" s="149"/>
      <c r="E54" s="149"/>
      <c r="F54" s="149"/>
      <c r="G54" s="149"/>
      <c r="H54" s="149"/>
      <c r="I54" s="149"/>
      <c r="J54" s="149"/>
      <c r="K54" s="149"/>
      <c r="L54" s="149"/>
      <c r="M54" s="149"/>
      <c r="N54" s="149"/>
      <c r="O54" s="149"/>
      <c r="P54" s="149"/>
      <c r="Q54" s="149"/>
      <c r="R54" s="149"/>
      <c r="S54" s="149"/>
      <c r="T54" s="149"/>
      <c r="U54" s="149"/>
      <c r="V54" s="149"/>
      <c r="W54" s="149"/>
      <c r="X54" s="149"/>
      <c r="Y54" s="149"/>
      <c r="Z54" s="149"/>
      <c r="AA54" s="149"/>
      <c r="AB54" s="149"/>
      <c r="AC54" s="149"/>
      <c r="AD54" s="149"/>
      <c r="AE54" s="149"/>
      <c r="AF54" s="149"/>
      <c r="AG54" s="149"/>
      <c r="AH54" s="149"/>
      <c r="AI54" s="149"/>
      <c r="AJ54" s="149"/>
      <c r="AK54" s="149"/>
      <c r="AL54" s="149"/>
      <c r="AM54" s="149"/>
      <c r="AN54" s="149"/>
      <c r="AO54" s="149"/>
      <c r="AP54" s="149"/>
      <c r="AQ54" s="149"/>
      <c r="AR54" s="149"/>
      <c r="AS54" s="149"/>
      <c r="AT54" s="149"/>
      <c r="AU54" s="149"/>
      <c r="AV54" s="149"/>
      <c r="AW54" s="149"/>
      <c r="AX54" s="149"/>
      <c r="AY54" s="149"/>
      <c r="AZ54" s="149"/>
    </row>
    <row r="55" spans="1:64">
      <c r="A55" s="149"/>
      <c r="B55" s="149"/>
      <c r="C55" s="149"/>
      <c r="D55" s="149"/>
      <c r="E55" s="149"/>
      <c r="F55" s="149"/>
      <c r="G55" s="149"/>
      <c r="H55" s="149"/>
      <c r="I55" s="149"/>
      <c r="J55" s="149"/>
      <c r="K55" s="149"/>
      <c r="L55" s="149"/>
      <c r="M55" s="149"/>
      <c r="N55" s="149"/>
      <c r="O55" s="149"/>
      <c r="P55" s="149"/>
      <c r="Q55" s="149"/>
      <c r="R55" s="149"/>
      <c r="S55" s="149"/>
      <c r="T55" s="149"/>
      <c r="U55" s="149"/>
      <c r="V55" s="149"/>
      <c r="W55" s="149"/>
      <c r="X55" s="149"/>
      <c r="Y55" s="149"/>
      <c r="Z55" s="149"/>
      <c r="AA55" s="149"/>
      <c r="AB55" s="149"/>
      <c r="AC55" s="149"/>
      <c r="AD55" s="149"/>
      <c r="AE55" s="149"/>
      <c r="AF55" s="149"/>
      <c r="AG55" s="149"/>
      <c r="AH55" s="149"/>
      <c r="AI55" s="149"/>
      <c r="AJ55" s="149"/>
      <c r="AK55" s="149"/>
      <c r="AL55" s="149"/>
      <c r="AM55" s="149"/>
      <c r="AN55" s="149"/>
      <c r="AO55" s="149"/>
      <c r="AP55" s="149"/>
      <c r="AQ55" s="149"/>
      <c r="AR55" s="149"/>
      <c r="AS55" s="149"/>
      <c r="AT55" s="149"/>
      <c r="AU55" s="149"/>
      <c r="AV55" s="149"/>
      <c r="AW55" s="149"/>
      <c r="AX55" s="149"/>
      <c r="AY55" s="149"/>
      <c r="AZ55" s="149"/>
    </row>
    <row r="56" spans="1:64">
      <c r="A56" s="149"/>
      <c r="B56" s="149"/>
      <c r="C56" s="149"/>
      <c r="D56" s="149"/>
      <c r="E56" s="149"/>
      <c r="F56" s="149"/>
      <c r="G56" s="149"/>
      <c r="H56" s="149"/>
      <c r="I56" s="149"/>
      <c r="J56" s="149"/>
      <c r="K56" s="149"/>
      <c r="L56" s="149"/>
      <c r="M56" s="149"/>
      <c r="N56" s="149"/>
      <c r="O56" s="149"/>
      <c r="P56" s="149"/>
      <c r="Q56" s="149"/>
      <c r="R56" s="149"/>
      <c r="S56" s="149"/>
      <c r="T56" s="149"/>
      <c r="U56" s="149"/>
      <c r="V56" s="149"/>
      <c r="W56" s="149"/>
      <c r="X56" s="149"/>
      <c r="Y56" s="149"/>
      <c r="Z56" s="149"/>
      <c r="AA56" s="149"/>
      <c r="AB56" s="149"/>
      <c r="AC56" s="149"/>
      <c r="AD56" s="149"/>
      <c r="AE56" s="149"/>
      <c r="AF56" s="149"/>
      <c r="AG56" s="149"/>
      <c r="AH56" s="149"/>
      <c r="AI56" s="149"/>
      <c r="AJ56" s="149"/>
      <c r="AK56" s="149"/>
      <c r="AL56" s="149"/>
      <c r="AM56" s="149"/>
      <c r="AN56" s="149"/>
      <c r="AO56" s="149"/>
      <c r="AP56" s="149"/>
      <c r="AQ56" s="149"/>
      <c r="AR56" s="149"/>
      <c r="AS56" s="149"/>
      <c r="AT56" s="149"/>
      <c r="AU56" s="149"/>
      <c r="AV56" s="149"/>
      <c r="AW56" s="149"/>
      <c r="AX56" s="149"/>
      <c r="AY56" s="149"/>
      <c r="AZ56" s="149"/>
    </row>
    <row r="57" spans="1:64">
      <c r="A57" s="149"/>
      <c r="B57" s="149"/>
      <c r="C57" s="149"/>
      <c r="D57" s="149"/>
      <c r="E57" s="149"/>
      <c r="F57" s="149"/>
      <c r="G57" s="149"/>
      <c r="H57" s="149"/>
      <c r="I57" s="149"/>
      <c r="J57" s="149"/>
      <c r="K57" s="149"/>
      <c r="L57" s="149"/>
      <c r="M57" s="149"/>
      <c r="N57" s="149"/>
      <c r="O57" s="149"/>
      <c r="P57" s="149"/>
      <c r="Q57" s="149"/>
      <c r="R57" s="149"/>
      <c r="S57" s="149"/>
      <c r="T57" s="149"/>
      <c r="U57" s="149"/>
      <c r="V57" s="149"/>
      <c r="W57" s="149"/>
      <c r="X57" s="149"/>
      <c r="Y57" s="149"/>
      <c r="Z57" s="149"/>
      <c r="AA57" s="149"/>
      <c r="AB57" s="149"/>
      <c r="AC57" s="149"/>
      <c r="AD57" s="149"/>
      <c r="AE57" s="149"/>
      <c r="AF57" s="149"/>
      <c r="AG57" s="149"/>
      <c r="AH57" s="149"/>
      <c r="AI57" s="149"/>
      <c r="AJ57" s="149"/>
      <c r="AK57" s="149"/>
      <c r="AL57" s="149"/>
      <c r="AM57" s="149"/>
      <c r="AN57" s="149"/>
      <c r="AO57" s="149"/>
      <c r="AP57" s="149"/>
      <c r="AQ57" s="149"/>
      <c r="AR57" s="149"/>
      <c r="AS57" s="149"/>
      <c r="AT57" s="149"/>
      <c r="AU57" s="149"/>
      <c r="AV57" s="149"/>
      <c r="AW57" s="149"/>
      <c r="AX57" s="149"/>
      <c r="AY57" s="149"/>
      <c r="AZ57" s="149"/>
    </row>
    <row r="58" spans="1:64">
      <c r="A58" s="149"/>
      <c r="B58" s="149"/>
      <c r="C58" s="149"/>
      <c r="D58" s="149"/>
      <c r="E58" s="149"/>
      <c r="F58" s="149"/>
      <c r="G58" s="149"/>
      <c r="H58" s="149"/>
      <c r="I58" s="149"/>
      <c r="J58" s="149"/>
      <c r="K58" s="149"/>
      <c r="L58" s="149"/>
      <c r="M58" s="149"/>
      <c r="N58" s="149"/>
      <c r="O58" s="149"/>
      <c r="P58" s="149"/>
      <c r="Q58" s="149"/>
      <c r="R58" s="149"/>
      <c r="S58" s="149"/>
      <c r="T58" s="149"/>
      <c r="U58" s="149"/>
      <c r="V58" s="149"/>
      <c r="W58" s="149"/>
      <c r="X58" s="149"/>
      <c r="Y58" s="149"/>
      <c r="Z58" s="149"/>
      <c r="AA58" s="149"/>
      <c r="AB58" s="149"/>
      <c r="AC58" s="149"/>
      <c r="AD58" s="149"/>
      <c r="AE58" s="149"/>
      <c r="AF58" s="149"/>
      <c r="AG58" s="149"/>
      <c r="AH58" s="149"/>
      <c r="AI58" s="149"/>
      <c r="AJ58" s="149"/>
      <c r="AK58" s="149"/>
      <c r="AL58" s="149"/>
      <c r="AM58" s="149"/>
      <c r="AN58" s="149"/>
      <c r="AO58" s="149"/>
      <c r="AP58" s="149"/>
      <c r="AQ58" s="149"/>
      <c r="AR58" s="149"/>
      <c r="AS58" s="149"/>
      <c r="AT58" s="149"/>
      <c r="AU58" s="149"/>
      <c r="AV58" s="149"/>
      <c r="AW58" s="149"/>
      <c r="AX58" s="149"/>
      <c r="AY58" s="149"/>
      <c r="AZ58" s="149"/>
    </row>
    <row r="59" spans="1:64">
      <c r="A59" s="149"/>
      <c r="B59" s="149"/>
      <c r="C59" s="149"/>
      <c r="D59" s="149"/>
      <c r="E59" s="149"/>
      <c r="F59" s="149"/>
      <c r="G59" s="149"/>
      <c r="H59" s="149"/>
      <c r="I59" s="149"/>
      <c r="J59" s="149"/>
      <c r="K59" s="149"/>
      <c r="L59" s="149"/>
      <c r="M59" s="149"/>
      <c r="N59" s="149"/>
      <c r="O59" s="149"/>
      <c r="P59" s="149"/>
      <c r="Q59" s="149"/>
      <c r="R59" s="149"/>
      <c r="S59" s="149"/>
      <c r="T59" s="149"/>
      <c r="U59" s="149"/>
      <c r="V59" s="149"/>
      <c r="W59" s="149"/>
      <c r="X59" s="149"/>
      <c r="Y59" s="149"/>
      <c r="Z59" s="149"/>
      <c r="AA59" s="149"/>
      <c r="AB59" s="149"/>
      <c r="AC59" s="149"/>
      <c r="AD59" s="149"/>
      <c r="AE59" s="149"/>
      <c r="AF59" s="149"/>
      <c r="AG59" s="149"/>
      <c r="AH59" s="149"/>
      <c r="AI59" s="149"/>
      <c r="AJ59" s="149"/>
      <c r="AK59" s="149"/>
      <c r="AL59" s="149"/>
      <c r="AM59" s="149"/>
      <c r="AN59" s="149"/>
      <c r="AO59" s="149"/>
      <c r="AP59" s="149"/>
      <c r="AQ59" s="149"/>
      <c r="AR59" s="149"/>
      <c r="AS59" s="149"/>
      <c r="AT59" s="149"/>
      <c r="AU59" s="149"/>
      <c r="AV59" s="149"/>
      <c r="AW59" s="149"/>
      <c r="AX59" s="149"/>
      <c r="AY59" s="149"/>
      <c r="AZ59" s="149"/>
    </row>
    <row r="60" spans="1:64">
      <c r="A60" s="149"/>
      <c r="B60" s="149"/>
      <c r="C60" s="149"/>
      <c r="D60" s="149"/>
      <c r="E60" s="149"/>
      <c r="F60" s="149"/>
      <c r="G60" s="149"/>
      <c r="H60" s="149"/>
      <c r="I60" s="149"/>
      <c r="J60" s="149"/>
      <c r="K60" s="149"/>
      <c r="L60" s="149"/>
      <c r="M60" s="149"/>
      <c r="N60" s="149"/>
      <c r="O60" s="149"/>
      <c r="P60" s="149"/>
      <c r="Q60" s="149"/>
      <c r="R60" s="149"/>
      <c r="S60" s="149"/>
      <c r="T60" s="149"/>
      <c r="U60" s="149"/>
      <c r="V60" s="149"/>
      <c r="W60" s="149"/>
      <c r="X60" s="149"/>
      <c r="Y60" s="149"/>
      <c r="Z60" s="149"/>
      <c r="AA60" s="149"/>
      <c r="AB60" s="149"/>
      <c r="AC60" s="149"/>
      <c r="AD60" s="149"/>
      <c r="AE60" s="149"/>
      <c r="AF60" s="149"/>
      <c r="AG60" s="149"/>
      <c r="AH60" s="149"/>
      <c r="AI60" s="149"/>
      <c r="AJ60" s="149"/>
      <c r="AK60" s="149"/>
      <c r="AL60" s="149"/>
      <c r="AM60" s="149"/>
      <c r="AN60" s="149"/>
      <c r="AO60" s="149"/>
      <c r="AP60" s="149"/>
      <c r="AQ60" s="149"/>
      <c r="AR60" s="149"/>
      <c r="AS60" s="149"/>
      <c r="AT60" s="149"/>
      <c r="AU60" s="149"/>
      <c r="AV60" s="149"/>
      <c r="AW60" s="149"/>
      <c r="AX60" s="149"/>
      <c r="AY60" s="149"/>
      <c r="AZ60" s="149"/>
    </row>
    <row r="61" spans="1:64">
      <c r="A61" s="149"/>
      <c r="B61" s="149"/>
      <c r="C61" s="149"/>
      <c r="D61" s="149"/>
      <c r="E61" s="149"/>
      <c r="F61" s="149"/>
      <c r="G61" s="149"/>
      <c r="H61" s="149"/>
      <c r="I61" s="149"/>
      <c r="J61" s="149"/>
      <c r="K61" s="149"/>
      <c r="L61" s="149"/>
      <c r="M61" s="149"/>
      <c r="N61" s="149"/>
      <c r="O61" s="149"/>
      <c r="P61" s="149"/>
      <c r="Q61" s="149"/>
      <c r="R61" s="149"/>
      <c r="S61" s="149"/>
      <c r="T61" s="149"/>
      <c r="U61" s="149"/>
      <c r="V61" s="149"/>
      <c r="W61" s="149"/>
      <c r="X61" s="149"/>
      <c r="Y61" s="149"/>
      <c r="Z61" s="149"/>
      <c r="AA61" s="149"/>
      <c r="AB61" s="149"/>
      <c r="AC61" s="149"/>
      <c r="AD61" s="149"/>
      <c r="AE61" s="149"/>
      <c r="AF61" s="149"/>
      <c r="AG61" s="149"/>
      <c r="AH61" s="149"/>
      <c r="AI61" s="149"/>
      <c r="AJ61" s="149"/>
      <c r="AK61" s="149"/>
      <c r="AL61" s="149"/>
      <c r="AM61" s="149"/>
      <c r="AN61" s="149"/>
      <c r="AO61" s="149"/>
      <c r="AP61" s="149"/>
      <c r="AQ61" s="149"/>
      <c r="AR61" s="149"/>
      <c r="AS61" s="149"/>
      <c r="AT61" s="149"/>
      <c r="AU61" s="149"/>
      <c r="AV61" s="149"/>
      <c r="AW61" s="149"/>
      <c r="AX61" s="149"/>
      <c r="AY61" s="149"/>
      <c r="AZ61" s="149"/>
    </row>
    <row r="62" spans="1:64">
      <c r="A62" s="149"/>
      <c r="B62" s="149"/>
      <c r="C62" s="149"/>
      <c r="D62" s="149"/>
      <c r="E62" s="149"/>
      <c r="F62" s="149"/>
      <c r="G62" s="149"/>
      <c r="H62" s="149"/>
      <c r="I62" s="149"/>
      <c r="J62" s="149"/>
      <c r="K62" s="149"/>
      <c r="L62" s="149"/>
      <c r="M62" s="149"/>
      <c r="N62" s="149"/>
      <c r="O62" s="149"/>
      <c r="P62" s="149"/>
      <c r="Q62" s="149"/>
      <c r="R62" s="149"/>
      <c r="S62" s="149"/>
      <c r="T62" s="149"/>
      <c r="U62" s="149"/>
      <c r="V62" s="149"/>
      <c r="W62" s="149"/>
      <c r="X62" s="149"/>
      <c r="Y62" s="149"/>
      <c r="Z62" s="149"/>
      <c r="AA62" s="149"/>
      <c r="AB62" s="149"/>
      <c r="AC62" s="149"/>
      <c r="AD62" s="149"/>
      <c r="AE62" s="149"/>
      <c r="AF62" s="149"/>
      <c r="AG62" s="149"/>
      <c r="AH62" s="149"/>
      <c r="AI62" s="149"/>
      <c r="AJ62" s="149"/>
      <c r="AK62" s="149"/>
      <c r="AL62" s="149"/>
      <c r="AM62" s="149"/>
      <c r="AN62" s="149"/>
      <c r="AO62" s="149"/>
      <c r="AP62" s="149"/>
      <c r="AQ62" s="149"/>
      <c r="AR62" s="149"/>
      <c r="AS62" s="149"/>
      <c r="AT62" s="149"/>
      <c r="AU62" s="149"/>
      <c r="AV62" s="149"/>
      <c r="AW62" s="149"/>
      <c r="AX62" s="149"/>
      <c r="AY62" s="149"/>
      <c r="AZ62" s="149"/>
    </row>
    <row r="63" spans="1:64">
      <c r="A63" s="149"/>
      <c r="B63" s="149"/>
      <c r="C63" s="149"/>
      <c r="D63" s="149"/>
      <c r="E63" s="149"/>
      <c r="F63" s="149"/>
      <c r="G63" s="149"/>
      <c r="H63" s="149"/>
      <c r="I63" s="149"/>
      <c r="J63" s="149"/>
      <c r="K63" s="149"/>
      <c r="L63" s="149"/>
      <c r="M63" s="149"/>
      <c r="N63" s="149"/>
      <c r="O63" s="149"/>
      <c r="P63" s="149"/>
      <c r="Q63" s="149"/>
      <c r="R63" s="149"/>
      <c r="S63" s="149"/>
      <c r="T63" s="149"/>
      <c r="U63" s="149"/>
      <c r="V63" s="149"/>
      <c r="W63" s="149"/>
      <c r="X63" s="149"/>
      <c r="Y63" s="149"/>
      <c r="Z63" s="149"/>
      <c r="AA63" s="149"/>
      <c r="AB63" s="149"/>
      <c r="AC63" s="149"/>
      <c r="AD63" s="149"/>
      <c r="AE63" s="149"/>
      <c r="AF63" s="149"/>
      <c r="AG63" s="149"/>
      <c r="AH63" s="149"/>
      <c r="AI63" s="149"/>
      <c r="AJ63" s="149"/>
      <c r="AK63" s="149"/>
      <c r="AL63" s="149"/>
      <c r="AM63" s="149"/>
      <c r="AN63" s="149"/>
      <c r="AO63" s="149"/>
      <c r="AP63" s="149"/>
      <c r="AQ63" s="149"/>
      <c r="AR63" s="149"/>
      <c r="AS63" s="149"/>
      <c r="AT63" s="149"/>
      <c r="AU63" s="149"/>
      <c r="AV63" s="149"/>
      <c r="AW63" s="149"/>
      <c r="AX63" s="149"/>
      <c r="AY63" s="149"/>
      <c r="AZ63" s="149"/>
    </row>
    <row r="64" spans="1:64">
      <c r="A64" s="149"/>
      <c r="B64" s="149"/>
      <c r="C64" s="149"/>
      <c r="D64" s="149"/>
      <c r="E64" s="149"/>
      <c r="F64" s="149"/>
      <c r="G64" s="149"/>
      <c r="H64" s="149"/>
      <c r="I64" s="149"/>
      <c r="J64" s="149"/>
      <c r="K64" s="149"/>
      <c r="L64" s="149"/>
      <c r="M64" s="149"/>
      <c r="N64" s="149"/>
      <c r="O64" s="149"/>
      <c r="P64" s="149"/>
      <c r="Q64" s="149"/>
      <c r="R64" s="149"/>
      <c r="S64" s="149"/>
      <c r="T64" s="149"/>
      <c r="U64" s="149"/>
      <c r="V64" s="149"/>
      <c r="W64" s="149"/>
      <c r="X64" s="149"/>
      <c r="Y64" s="149"/>
      <c r="Z64" s="149"/>
      <c r="AA64" s="149"/>
      <c r="AB64" s="149"/>
      <c r="AC64" s="149"/>
      <c r="AD64" s="149"/>
      <c r="AE64" s="149"/>
      <c r="AF64" s="149"/>
      <c r="AG64" s="149"/>
      <c r="AH64" s="149"/>
      <c r="AI64" s="149"/>
      <c r="AJ64" s="149"/>
      <c r="AK64" s="149"/>
      <c r="AL64" s="149"/>
      <c r="AM64" s="149"/>
      <c r="AN64" s="149"/>
      <c r="AO64" s="149"/>
      <c r="AP64" s="149"/>
      <c r="AQ64" s="149"/>
      <c r="AR64" s="149"/>
      <c r="AS64" s="149"/>
      <c r="AT64" s="149"/>
      <c r="AU64" s="149"/>
      <c r="AV64" s="149"/>
      <c r="AW64" s="149"/>
      <c r="AX64" s="149"/>
      <c r="AY64" s="149"/>
      <c r="AZ64" s="149"/>
    </row>
    <row r="65" spans="1:52">
      <c r="A65" s="149"/>
      <c r="B65" s="149"/>
      <c r="C65" s="149"/>
      <c r="D65" s="149"/>
      <c r="E65" s="149"/>
      <c r="F65" s="149"/>
      <c r="G65" s="149"/>
      <c r="H65" s="149"/>
      <c r="I65" s="149"/>
      <c r="J65" s="149"/>
      <c r="K65" s="149"/>
      <c r="L65" s="149"/>
      <c r="M65" s="149"/>
      <c r="N65" s="149"/>
      <c r="O65" s="149"/>
      <c r="P65" s="149"/>
      <c r="Q65" s="149"/>
      <c r="R65" s="149"/>
      <c r="S65" s="149"/>
      <c r="T65" s="149"/>
      <c r="U65" s="149"/>
      <c r="V65" s="149"/>
      <c r="W65" s="149"/>
      <c r="X65" s="149"/>
      <c r="Y65" s="149"/>
      <c r="Z65" s="149"/>
      <c r="AA65" s="149"/>
      <c r="AB65" s="149"/>
      <c r="AC65" s="149"/>
      <c r="AD65" s="149"/>
      <c r="AE65" s="149"/>
      <c r="AF65" s="149"/>
      <c r="AG65" s="149"/>
      <c r="AH65" s="149"/>
      <c r="AI65" s="149"/>
      <c r="AJ65" s="149"/>
      <c r="AK65" s="149"/>
      <c r="AL65" s="149"/>
      <c r="AM65" s="149"/>
      <c r="AN65" s="149"/>
      <c r="AO65" s="149"/>
      <c r="AP65" s="149"/>
      <c r="AQ65" s="149"/>
      <c r="AR65" s="149"/>
      <c r="AS65" s="149"/>
      <c r="AT65" s="149"/>
      <c r="AU65" s="149"/>
      <c r="AV65" s="149"/>
      <c r="AW65" s="149"/>
      <c r="AX65" s="149"/>
      <c r="AY65" s="149"/>
      <c r="AZ65" s="149"/>
    </row>
    <row r="66" spans="1:52">
      <c r="A66" s="149"/>
      <c r="B66" s="149"/>
      <c r="C66" s="149"/>
      <c r="D66" s="149"/>
      <c r="E66" s="149"/>
      <c r="F66" s="149"/>
      <c r="G66" s="149"/>
      <c r="H66" s="149"/>
      <c r="I66" s="149"/>
      <c r="J66" s="149"/>
      <c r="K66" s="149"/>
      <c r="L66" s="149"/>
      <c r="M66" s="149"/>
      <c r="N66" s="149"/>
      <c r="O66" s="149"/>
      <c r="P66" s="149"/>
      <c r="Q66" s="149"/>
      <c r="R66" s="149"/>
      <c r="S66" s="149"/>
      <c r="T66" s="149"/>
      <c r="U66" s="149"/>
      <c r="V66" s="149"/>
      <c r="W66" s="149"/>
      <c r="X66" s="149"/>
      <c r="Y66" s="149"/>
      <c r="Z66" s="149"/>
      <c r="AA66" s="149"/>
      <c r="AB66" s="149"/>
      <c r="AC66" s="149"/>
      <c r="AD66" s="149"/>
      <c r="AE66" s="149"/>
      <c r="AF66" s="149"/>
      <c r="AG66" s="149"/>
      <c r="AH66" s="149"/>
      <c r="AI66" s="149"/>
      <c r="AJ66" s="149"/>
      <c r="AK66" s="149"/>
      <c r="AL66" s="149"/>
      <c r="AM66" s="149"/>
      <c r="AN66" s="149"/>
      <c r="AO66" s="149"/>
      <c r="AP66" s="149"/>
      <c r="AQ66" s="149"/>
      <c r="AR66" s="149"/>
      <c r="AS66" s="149"/>
      <c r="AT66" s="149"/>
      <c r="AU66" s="149"/>
      <c r="AV66" s="149"/>
      <c r="AW66" s="149"/>
      <c r="AX66" s="149"/>
      <c r="AY66" s="149"/>
      <c r="AZ66" s="149"/>
    </row>
    <row r="67" spans="1:52">
      <c r="A67" s="149"/>
      <c r="B67" s="149"/>
      <c r="C67" s="149"/>
      <c r="D67" s="149"/>
      <c r="E67" s="149"/>
      <c r="F67" s="149"/>
      <c r="G67" s="149"/>
      <c r="H67" s="149"/>
      <c r="I67" s="149"/>
      <c r="J67" s="149"/>
      <c r="K67" s="149"/>
      <c r="L67" s="149"/>
      <c r="M67" s="149"/>
      <c r="N67" s="149"/>
      <c r="O67" s="149"/>
      <c r="P67" s="149"/>
      <c r="Q67" s="149"/>
      <c r="R67" s="149"/>
      <c r="S67" s="149"/>
      <c r="T67" s="149"/>
      <c r="U67" s="149"/>
      <c r="V67" s="149"/>
      <c r="W67" s="149"/>
      <c r="X67" s="149"/>
      <c r="Y67" s="149"/>
      <c r="Z67" s="149"/>
      <c r="AA67" s="149"/>
      <c r="AB67" s="149"/>
      <c r="AC67" s="149"/>
      <c r="AD67" s="149"/>
      <c r="AE67" s="149"/>
      <c r="AF67" s="149"/>
      <c r="AG67" s="149"/>
      <c r="AH67" s="149"/>
      <c r="AI67" s="149"/>
      <c r="AJ67" s="149"/>
      <c r="AK67" s="149"/>
      <c r="AL67" s="149"/>
      <c r="AM67" s="149"/>
      <c r="AN67" s="149"/>
      <c r="AO67" s="149"/>
      <c r="AP67" s="149"/>
      <c r="AQ67" s="149"/>
      <c r="AR67" s="149"/>
      <c r="AS67" s="149"/>
      <c r="AT67" s="149"/>
      <c r="AU67" s="149"/>
      <c r="AV67" s="149"/>
      <c r="AW67" s="149"/>
      <c r="AX67" s="149"/>
      <c r="AY67" s="149"/>
      <c r="AZ67" s="149"/>
    </row>
    <row r="68" spans="1:52">
      <c r="A68" s="149"/>
      <c r="B68" s="149"/>
      <c r="C68" s="149"/>
      <c r="D68" s="149"/>
      <c r="E68" s="149"/>
      <c r="F68" s="149"/>
      <c r="G68" s="149"/>
      <c r="H68" s="149"/>
      <c r="I68" s="149"/>
      <c r="J68" s="149"/>
      <c r="K68" s="149"/>
      <c r="L68" s="149"/>
      <c r="M68" s="149"/>
      <c r="N68" s="149"/>
      <c r="O68" s="149"/>
      <c r="P68" s="149"/>
      <c r="Q68" s="149"/>
      <c r="R68" s="149"/>
      <c r="S68" s="149"/>
      <c r="T68" s="149"/>
      <c r="U68" s="149"/>
      <c r="V68" s="149"/>
      <c r="W68" s="149"/>
      <c r="X68" s="149"/>
      <c r="Y68" s="149"/>
      <c r="Z68" s="149"/>
      <c r="AA68" s="149"/>
      <c r="AB68" s="149"/>
      <c r="AC68" s="149"/>
      <c r="AD68" s="149"/>
      <c r="AE68" s="149"/>
      <c r="AF68" s="149"/>
      <c r="AG68" s="149"/>
      <c r="AH68" s="149"/>
      <c r="AI68" s="149"/>
      <c r="AJ68" s="149"/>
      <c r="AK68" s="149"/>
      <c r="AL68" s="149"/>
      <c r="AM68" s="149"/>
      <c r="AN68" s="149"/>
      <c r="AO68" s="149"/>
      <c r="AP68" s="149"/>
      <c r="AQ68" s="149"/>
      <c r="AR68" s="149"/>
      <c r="AS68" s="149"/>
      <c r="AT68" s="149"/>
      <c r="AU68" s="149"/>
      <c r="AV68" s="149"/>
      <c r="AW68" s="149"/>
      <c r="AX68" s="149"/>
      <c r="AY68" s="149"/>
      <c r="AZ68" s="149"/>
    </row>
    <row r="69" spans="1:52">
      <c r="A69" s="149"/>
      <c r="B69" s="149"/>
      <c r="C69" s="149"/>
      <c r="D69" s="149"/>
      <c r="E69" s="149"/>
      <c r="F69" s="149"/>
      <c r="G69" s="149"/>
      <c r="H69" s="149"/>
      <c r="I69" s="149"/>
      <c r="J69" s="149"/>
      <c r="K69" s="149"/>
      <c r="L69" s="149"/>
      <c r="M69" s="149"/>
      <c r="N69" s="149"/>
      <c r="O69" s="149"/>
      <c r="P69" s="149"/>
      <c r="Q69" s="149"/>
      <c r="R69" s="149"/>
      <c r="S69" s="149"/>
      <c r="T69" s="149"/>
      <c r="U69" s="149"/>
      <c r="V69" s="149"/>
      <c r="W69" s="149"/>
      <c r="X69" s="149"/>
      <c r="Y69" s="149"/>
      <c r="Z69" s="149"/>
      <c r="AA69" s="149"/>
      <c r="AB69" s="149"/>
      <c r="AC69" s="149"/>
      <c r="AD69" s="149"/>
      <c r="AE69" s="149"/>
      <c r="AF69" s="149"/>
      <c r="AG69" s="149"/>
      <c r="AH69" s="149"/>
      <c r="AI69" s="149"/>
      <c r="AJ69" s="149"/>
      <c r="AK69" s="149"/>
      <c r="AL69" s="149"/>
      <c r="AM69" s="149"/>
      <c r="AN69" s="149"/>
      <c r="AO69" s="149"/>
      <c r="AP69" s="149"/>
      <c r="AQ69" s="149"/>
      <c r="AR69" s="149"/>
      <c r="AS69" s="149"/>
      <c r="AT69" s="149"/>
      <c r="AU69" s="149"/>
      <c r="AV69" s="149"/>
      <c r="AW69" s="149"/>
      <c r="AX69" s="149"/>
      <c r="AY69" s="149"/>
      <c r="AZ69" s="149"/>
    </row>
    <row r="70" spans="1:52">
      <c r="A70" s="149"/>
      <c r="B70" s="149"/>
      <c r="C70" s="149"/>
      <c r="D70" s="149"/>
      <c r="E70" s="149"/>
      <c r="F70" s="149"/>
      <c r="G70" s="149"/>
      <c r="H70" s="149"/>
      <c r="I70" s="149"/>
      <c r="J70" s="149"/>
      <c r="K70" s="149"/>
      <c r="L70" s="149"/>
      <c r="M70" s="149"/>
      <c r="N70" s="149"/>
      <c r="O70" s="149"/>
      <c r="P70" s="149"/>
      <c r="Q70" s="149"/>
      <c r="R70" s="149"/>
      <c r="S70" s="149"/>
      <c r="T70" s="149"/>
      <c r="U70" s="149"/>
      <c r="V70" s="149"/>
      <c r="W70" s="149"/>
      <c r="X70" s="149"/>
      <c r="Y70" s="149"/>
      <c r="Z70" s="149"/>
      <c r="AA70" s="149"/>
      <c r="AB70" s="149"/>
      <c r="AC70" s="149"/>
      <c r="AD70" s="149"/>
      <c r="AE70" s="149"/>
      <c r="AF70" s="149"/>
      <c r="AG70" s="149"/>
      <c r="AH70" s="149"/>
      <c r="AI70" s="149"/>
      <c r="AJ70" s="149"/>
      <c r="AK70" s="149"/>
      <c r="AL70" s="149"/>
      <c r="AM70" s="149"/>
      <c r="AN70" s="149"/>
      <c r="AO70" s="149"/>
      <c r="AP70" s="149"/>
      <c r="AQ70" s="149"/>
      <c r="AR70" s="149"/>
      <c r="AS70" s="149"/>
      <c r="AT70" s="149"/>
      <c r="AU70" s="149"/>
      <c r="AV70" s="149"/>
      <c r="AW70" s="149"/>
      <c r="AX70" s="149"/>
      <c r="AY70" s="149"/>
      <c r="AZ70" s="149"/>
    </row>
    <row r="71" spans="1:52">
      <c r="A71" s="149"/>
      <c r="B71" s="149"/>
      <c r="C71" s="149"/>
      <c r="D71" s="149"/>
      <c r="E71" s="149"/>
      <c r="F71" s="149"/>
      <c r="G71" s="149"/>
      <c r="H71" s="149"/>
      <c r="I71" s="149"/>
      <c r="J71" s="149"/>
      <c r="K71" s="149"/>
      <c r="L71" s="149"/>
      <c r="M71" s="149"/>
      <c r="N71" s="149"/>
      <c r="O71" s="149"/>
      <c r="P71" s="149"/>
      <c r="Q71" s="149"/>
      <c r="R71" s="149"/>
      <c r="S71" s="149"/>
      <c r="T71" s="149"/>
      <c r="U71" s="149"/>
      <c r="V71" s="149"/>
      <c r="W71" s="149"/>
      <c r="X71" s="149"/>
      <c r="Y71" s="149"/>
      <c r="Z71" s="149"/>
      <c r="AA71" s="149"/>
      <c r="AB71" s="149"/>
      <c r="AC71" s="149"/>
      <c r="AD71" s="149"/>
      <c r="AE71" s="149"/>
      <c r="AF71" s="149"/>
      <c r="AG71" s="149"/>
      <c r="AH71" s="149"/>
      <c r="AI71" s="149"/>
      <c r="AJ71" s="149"/>
      <c r="AK71" s="149"/>
      <c r="AL71" s="149"/>
      <c r="AM71" s="149"/>
      <c r="AN71" s="149"/>
      <c r="AO71" s="149"/>
      <c r="AP71" s="149"/>
      <c r="AQ71" s="149"/>
      <c r="AR71" s="149"/>
      <c r="AS71" s="149"/>
      <c r="AT71" s="149"/>
      <c r="AU71" s="149"/>
      <c r="AV71" s="149"/>
      <c r="AW71" s="149"/>
      <c r="AX71" s="149"/>
      <c r="AY71" s="149"/>
      <c r="AZ71" s="149"/>
    </row>
    <row r="72" spans="1:52">
      <c r="A72" s="149"/>
      <c r="B72" s="149"/>
      <c r="C72" s="149"/>
      <c r="D72" s="149"/>
      <c r="E72" s="149"/>
      <c r="F72" s="149"/>
      <c r="G72" s="149"/>
      <c r="H72" s="149"/>
      <c r="I72" s="149"/>
      <c r="J72" s="149"/>
      <c r="K72" s="149"/>
      <c r="L72" s="149"/>
      <c r="M72" s="149"/>
      <c r="N72" s="149"/>
      <c r="O72" s="149"/>
      <c r="P72" s="149"/>
      <c r="Q72" s="149"/>
      <c r="R72" s="149"/>
      <c r="S72" s="149"/>
      <c r="T72" s="149"/>
      <c r="U72" s="149"/>
      <c r="V72" s="149"/>
      <c r="W72" s="149"/>
      <c r="X72" s="149"/>
      <c r="Y72" s="149"/>
      <c r="Z72" s="149"/>
      <c r="AA72" s="149"/>
      <c r="AB72" s="149"/>
      <c r="AC72" s="149"/>
      <c r="AD72" s="149"/>
      <c r="AE72" s="149"/>
      <c r="AF72" s="149"/>
      <c r="AG72" s="149"/>
      <c r="AH72" s="149"/>
      <c r="AI72" s="149"/>
      <c r="AJ72" s="149"/>
      <c r="AK72" s="149"/>
      <c r="AL72" s="149"/>
      <c r="AM72" s="149"/>
      <c r="AN72" s="149"/>
      <c r="AO72" s="149"/>
      <c r="AP72" s="149"/>
      <c r="AQ72" s="149"/>
      <c r="AR72" s="149"/>
      <c r="AS72" s="149"/>
      <c r="AT72" s="149"/>
      <c r="AU72" s="149"/>
      <c r="AV72" s="149"/>
      <c r="AW72" s="149"/>
      <c r="AX72" s="149"/>
      <c r="AY72" s="149"/>
      <c r="AZ72" s="149"/>
    </row>
    <row r="73" spans="1:52">
      <c r="A73" s="149"/>
      <c r="B73" s="149"/>
      <c r="C73" s="149"/>
      <c r="D73" s="149"/>
      <c r="E73" s="149"/>
      <c r="F73" s="149"/>
      <c r="G73" s="149"/>
      <c r="H73" s="149"/>
      <c r="I73" s="149"/>
      <c r="J73" s="149"/>
      <c r="K73" s="149"/>
      <c r="L73" s="149"/>
      <c r="M73" s="149"/>
      <c r="N73" s="149"/>
      <c r="O73" s="149"/>
      <c r="P73" s="149"/>
      <c r="Q73" s="149"/>
      <c r="R73" s="149"/>
      <c r="S73" s="149"/>
      <c r="T73" s="149"/>
      <c r="U73" s="149"/>
      <c r="V73" s="149"/>
      <c r="W73" s="149"/>
      <c r="X73" s="149"/>
      <c r="Y73" s="149"/>
      <c r="Z73" s="149"/>
      <c r="AA73" s="149"/>
      <c r="AB73" s="149"/>
      <c r="AC73" s="149"/>
      <c r="AD73" s="149"/>
      <c r="AE73" s="149"/>
      <c r="AF73" s="149"/>
      <c r="AG73" s="149"/>
      <c r="AH73" s="149"/>
      <c r="AI73" s="149"/>
      <c r="AJ73" s="149"/>
      <c r="AK73" s="149"/>
      <c r="AL73" s="149"/>
      <c r="AM73" s="149"/>
      <c r="AN73" s="149"/>
      <c r="AO73" s="149"/>
      <c r="AP73" s="149"/>
      <c r="AQ73" s="149"/>
      <c r="AR73" s="149"/>
      <c r="AS73" s="149"/>
      <c r="AT73" s="149"/>
      <c r="AU73" s="149"/>
      <c r="AV73" s="149"/>
      <c r="AW73" s="149"/>
      <c r="AX73" s="149"/>
      <c r="AY73" s="149"/>
      <c r="AZ73" s="149"/>
    </row>
    <row r="74" spans="1:52">
      <c r="A74" s="149"/>
      <c r="B74" s="149"/>
      <c r="C74" s="149"/>
      <c r="D74" s="149"/>
      <c r="E74" s="149"/>
      <c r="F74" s="149"/>
      <c r="G74" s="149"/>
      <c r="H74" s="149"/>
      <c r="I74" s="149"/>
      <c r="J74" s="149"/>
      <c r="K74" s="149"/>
      <c r="L74" s="149"/>
      <c r="M74" s="149"/>
      <c r="N74" s="149"/>
      <c r="O74" s="149"/>
      <c r="P74" s="149"/>
      <c r="Q74" s="149"/>
      <c r="R74" s="149"/>
      <c r="S74" s="149"/>
      <c r="T74" s="149"/>
      <c r="U74" s="149"/>
      <c r="V74" s="149"/>
      <c r="W74" s="149"/>
      <c r="X74" s="149"/>
      <c r="Y74" s="149"/>
      <c r="Z74" s="149"/>
      <c r="AA74" s="149"/>
      <c r="AB74" s="149"/>
      <c r="AC74" s="149"/>
      <c r="AD74" s="149"/>
      <c r="AE74" s="149"/>
      <c r="AF74" s="149"/>
      <c r="AG74" s="149"/>
      <c r="AH74" s="149"/>
      <c r="AI74" s="149"/>
      <c r="AJ74" s="149"/>
      <c r="AK74" s="149"/>
      <c r="AL74" s="149"/>
      <c r="AM74" s="149"/>
      <c r="AN74" s="149"/>
      <c r="AO74" s="149"/>
      <c r="AP74" s="149"/>
      <c r="AQ74" s="149"/>
      <c r="AR74" s="149"/>
      <c r="AS74" s="149"/>
      <c r="AT74" s="149"/>
      <c r="AU74" s="149"/>
      <c r="AV74" s="149"/>
      <c r="AW74" s="149"/>
      <c r="AX74" s="149"/>
      <c r="AY74" s="149"/>
      <c r="AZ74" s="149"/>
    </row>
    <row r="75" spans="1:52">
      <c r="A75" s="149"/>
      <c r="B75" s="149"/>
      <c r="C75" s="149"/>
      <c r="D75" s="149"/>
      <c r="E75" s="149"/>
      <c r="F75" s="149"/>
      <c r="G75" s="149"/>
      <c r="H75" s="149"/>
      <c r="I75" s="149"/>
      <c r="J75" s="149"/>
      <c r="K75" s="149"/>
      <c r="L75" s="149"/>
      <c r="M75" s="149"/>
      <c r="N75" s="149"/>
      <c r="O75" s="149"/>
      <c r="P75" s="149"/>
      <c r="Q75" s="149"/>
      <c r="R75" s="149"/>
      <c r="S75" s="149"/>
      <c r="T75" s="149"/>
      <c r="U75" s="149"/>
      <c r="V75" s="149"/>
      <c r="W75" s="149"/>
      <c r="X75" s="149"/>
      <c r="Y75" s="149"/>
      <c r="Z75" s="149"/>
      <c r="AA75" s="149"/>
      <c r="AB75" s="149"/>
      <c r="AC75" s="149"/>
      <c r="AD75" s="149"/>
      <c r="AE75" s="149"/>
      <c r="AF75" s="149"/>
      <c r="AG75" s="149"/>
      <c r="AH75" s="149"/>
      <c r="AI75" s="149"/>
      <c r="AJ75" s="149"/>
      <c r="AK75" s="149"/>
      <c r="AL75" s="149"/>
      <c r="AM75" s="149"/>
      <c r="AN75" s="149"/>
      <c r="AO75" s="149"/>
      <c r="AP75" s="149"/>
      <c r="AQ75" s="149"/>
      <c r="AR75" s="149"/>
      <c r="AS75" s="149"/>
      <c r="AT75" s="149"/>
      <c r="AU75" s="149"/>
      <c r="AV75" s="149"/>
      <c r="AW75" s="149"/>
      <c r="AX75" s="149"/>
      <c r="AY75" s="149"/>
      <c r="AZ75" s="149"/>
    </row>
    <row r="76" spans="1:52">
      <c r="A76" s="149"/>
      <c r="B76" s="149"/>
      <c r="C76" s="149"/>
      <c r="D76" s="149"/>
      <c r="E76" s="149"/>
      <c r="F76" s="149"/>
      <c r="G76" s="149"/>
      <c r="H76" s="149"/>
      <c r="I76" s="149"/>
      <c r="J76" s="149"/>
      <c r="K76" s="149"/>
      <c r="L76" s="149"/>
      <c r="M76" s="149"/>
      <c r="N76" s="149"/>
      <c r="O76" s="149"/>
      <c r="P76" s="149"/>
      <c r="Q76" s="149"/>
      <c r="R76" s="149"/>
      <c r="S76" s="149"/>
      <c r="T76" s="149"/>
      <c r="U76" s="149"/>
      <c r="V76" s="149"/>
      <c r="W76" s="149"/>
      <c r="X76" s="149"/>
      <c r="Y76" s="149"/>
      <c r="Z76" s="149"/>
      <c r="AA76" s="149"/>
      <c r="AB76" s="149"/>
      <c r="AC76" s="149"/>
      <c r="AD76" s="149"/>
      <c r="AE76" s="149"/>
      <c r="AF76" s="149"/>
      <c r="AG76" s="149"/>
      <c r="AH76" s="149"/>
      <c r="AI76" s="149"/>
      <c r="AJ76" s="149"/>
      <c r="AK76" s="149"/>
      <c r="AL76" s="149"/>
      <c r="AM76" s="149"/>
      <c r="AN76" s="149"/>
      <c r="AO76" s="149"/>
      <c r="AP76" s="149"/>
      <c r="AQ76" s="149"/>
      <c r="AR76" s="149"/>
      <c r="AS76" s="149"/>
      <c r="AT76" s="149"/>
      <c r="AU76" s="149"/>
      <c r="AV76" s="149"/>
      <c r="AW76" s="149"/>
      <c r="AX76" s="149"/>
      <c r="AY76" s="149"/>
      <c r="AZ76" s="149"/>
    </row>
    <row r="77" spans="1:52">
      <c r="A77" s="149"/>
      <c r="B77" s="149"/>
      <c r="C77" s="149"/>
      <c r="D77" s="149"/>
      <c r="E77" s="149"/>
      <c r="F77" s="149"/>
      <c r="G77" s="149"/>
      <c r="H77" s="149"/>
      <c r="I77" s="149"/>
      <c r="J77" s="149"/>
      <c r="K77" s="149"/>
      <c r="L77" s="149"/>
      <c r="M77" s="149"/>
      <c r="N77" s="149"/>
      <c r="O77" s="149"/>
      <c r="P77" s="149"/>
      <c r="Q77" s="149"/>
      <c r="R77" s="149"/>
      <c r="S77" s="149"/>
      <c r="T77" s="149"/>
      <c r="U77" s="149"/>
      <c r="V77" s="149"/>
      <c r="W77" s="149"/>
      <c r="X77" s="149"/>
      <c r="Y77" s="149"/>
      <c r="Z77" s="149"/>
      <c r="AA77" s="149"/>
      <c r="AB77" s="149"/>
      <c r="AC77" s="149"/>
      <c r="AD77" s="149"/>
      <c r="AE77" s="149"/>
      <c r="AF77" s="149"/>
      <c r="AG77" s="149"/>
      <c r="AH77" s="149"/>
      <c r="AI77" s="149"/>
      <c r="AJ77" s="149"/>
      <c r="AK77" s="149"/>
      <c r="AL77" s="149"/>
      <c r="AM77" s="149"/>
      <c r="AN77" s="149"/>
      <c r="AO77" s="149"/>
      <c r="AP77" s="149"/>
      <c r="AQ77" s="149"/>
      <c r="AR77" s="149"/>
      <c r="AS77" s="149"/>
      <c r="AT77" s="149"/>
      <c r="AU77" s="149"/>
      <c r="AV77" s="149"/>
      <c r="AW77" s="149"/>
      <c r="AX77" s="149"/>
      <c r="AY77" s="149"/>
      <c r="AZ77" s="149"/>
    </row>
    <row r="78" spans="1:52">
      <c r="A78" s="149"/>
      <c r="B78" s="149"/>
      <c r="C78" s="149"/>
      <c r="D78" s="149"/>
      <c r="E78" s="149"/>
      <c r="F78" s="149"/>
      <c r="G78" s="149"/>
      <c r="H78" s="149"/>
      <c r="I78" s="149"/>
      <c r="J78" s="149"/>
      <c r="K78" s="149"/>
      <c r="L78" s="149"/>
      <c r="M78" s="149"/>
      <c r="N78" s="149"/>
      <c r="O78" s="149"/>
      <c r="P78" s="149"/>
      <c r="Q78" s="149"/>
      <c r="R78" s="149"/>
      <c r="S78" s="149"/>
      <c r="T78" s="149"/>
      <c r="U78" s="149"/>
      <c r="V78" s="149"/>
      <c r="W78" s="149"/>
      <c r="X78" s="149"/>
      <c r="Y78" s="149"/>
      <c r="Z78" s="149"/>
      <c r="AA78" s="149"/>
      <c r="AB78" s="149"/>
      <c r="AC78" s="149"/>
      <c r="AD78" s="149"/>
      <c r="AE78" s="149"/>
      <c r="AF78" s="149"/>
      <c r="AG78" s="149"/>
      <c r="AH78" s="149"/>
      <c r="AI78" s="149"/>
      <c r="AJ78" s="149"/>
      <c r="AK78" s="149"/>
      <c r="AL78" s="149"/>
      <c r="AM78" s="149"/>
      <c r="AN78" s="149"/>
      <c r="AO78" s="149"/>
      <c r="AP78" s="149"/>
      <c r="AQ78" s="149"/>
      <c r="AR78" s="149"/>
      <c r="AS78" s="149"/>
      <c r="AT78" s="149"/>
      <c r="AU78" s="149"/>
      <c r="AV78" s="149"/>
      <c r="AW78" s="149"/>
      <c r="AX78" s="149"/>
      <c r="AY78" s="149"/>
      <c r="AZ78" s="149"/>
    </row>
    <row r="79" spans="1:52">
      <c r="A79" s="149"/>
      <c r="B79" s="149"/>
      <c r="C79" s="149"/>
      <c r="D79" s="149"/>
      <c r="E79" s="149"/>
      <c r="F79" s="149"/>
      <c r="G79" s="149"/>
      <c r="H79" s="149"/>
      <c r="I79" s="149"/>
      <c r="J79" s="149"/>
      <c r="K79" s="149"/>
      <c r="L79" s="149"/>
      <c r="M79" s="149"/>
      <c r="N79" s="149"/>
      <c r="O79" s="149"/>
      <c r="P79" s="149"/>
      <c r="Q79" s="149"/>
      <c r="R79" s="149"/>
      <c r="S79" s="149"/>
      <c r="T79" s="149"/>
      <c r="U79" s="149"/>
      <c r="V79" s="149"/>
      <c r="W79" s="149"/>
      <c r="X79" s="149"/>
      <c r="Y79" s="149"/>
      <c r="Z79" s="149"/>
      <c r="AA79" s="149"/>
      <c r="AB79" s="149"/>
      <c r="AC79" s="149"/>
      <c r="AD79" s="149"/>
      <c r="AE79" s="149"/>
      <c r="AF79" s="149"/>
      <c r="AG79" s="149"/>
      <c r="AH79" s="149"/>
      <c r="AI79" s="149"/>
      <c r="AJ79" s="149"/>
      <c r="AK79" s="149"/>
      <c r="AL79" s="149"/>
      <c r="AM79" s="149"/>
      <c r="AN79" s="149"/>
      <c r="AO79" s="149"/>
      <c r="AP79" s="149"/>
      <c r="AQ79" s="149"/>
      <c r="AR79" s="149"/>
      <c r="AS79" s="149"/>
      <c r="AT79" s="149"/>
      <c r="AU79" s="149"/>
      <c r="AV79" s="149"/>
      <c r="AW79" s="149"/>
      <c r="AX79" s="149"/>
      <c r="AY79" s="149"/>
      <c r="AZ79" s="149"/>
    </row>
    <row r="80" spans="1:52">
      <c r="A80" s="149"/>
      <c r="B80" s="149"/>
      <c r="C80" s="149"/>
      <c r="D80" s="149"/>
      <c r="E80" s="149"/>
      <c r="F80" s="149"/>
      <c r="G80" s="149"/>
      <c r="H80" s="149"/>
      <c r="I80" s="149"/>
      <c r="J80" s="149"/>
      <c r="K80" s="149"/>
      <c r="L80" s="149"/>
      <c r="M80" s="149"/>
      <c r="N80" s="149"/>
      <c r="O80" s="149"/>
      <c r="P80" s="149"/>
      <c r="Q80" s="149"/>
      <c r="R80" s="149"/>
      <c r="S80" s="149"/>
      <c r="T80" s="149"/>
      <c r="U80" s="149"/>
      <c r="V80" s="149"/>
      <c r="W80" s="149"/>
      <c r="X80" s="149"/>
      <c r="Y80" s="149"/>
      <c r="Z80" s="149"/>
      <c r="AA80" s="149"/>
      <c r="AB80" s="149"/>
      <c r="AC80" s="149"/>
      <c r="AD80" s="149"/>
      <c r="AE80" s="149"/>
      <c r="AF80" s="149"/>
      <c r="AG80" s="149"/>
      <c r="AH80" s="149"/>
      <c r="AI80" s="149"/>
      <c r="AJ80" s="149"/>
      <c r="AK80" s="149"/>
      <c r="AL80" s="149"/>
      <c r="AM80" s="149"/>
      <c r="AN80" s="149"/>
      <c r="AO80" s="149"/>
      <c r="AP80" s="149"/>
      <c r="AQ80" s="149"/>
      <c r="AR80" s="149"/>
      <c r="AS80" s="149"/>
      <c r="AT80" s="149"/>
      <c r="AU80" s="149"/>
      <c r="AV80" s="149"/>
      <c r="AW80" s="149"/>
      <c r="AX80" s="149"/>
      <c r="AY80" s="149"/>
      <c r="AZ80" s="149"/>
    </row>
    <row r="81" spans="1:52">
      <c r="A81" s="149"/>
      <c r="B81" s="149"/>
      <c r="C81" s="149"/>
      <c r="D81" s="149"/>
      <c r="E81" s="149"/>
      <c r="F81" s="149"/>
      <c r="G81" s="149"/>
      <c r="H81" s="149"/>
      <c r="I81" s="149"/>
      <c r="J81" s="149"/>
      <c r="K81" s="149"/>
      <c r="L81" s="149"/>
      <c r="M81" s="149"/>
      <c r="N81" s="149"/>
      <c r="O81" s="149"/>
      <c r="P81" s="149"/>
      <c r="Q81" s="149"/>
      <c r="R81" s="149"/>
      <c r="S81" s="149"/>
      <c r="T81" s="149"/>
      <c r="U81" s="149"/>
      <c r="V81" s="149"/>
      <c r="W81" s="149"/>
      <c r="X81" s="149"/>
      <c r="Y81" s="149"/>
      <c r="Z81" s="149"/>
      <c r="AA81" s="149"/>
      <c r="AB81" s="149"/>
      <c r="AC81" s="149"/>
      <c r="AD81" s="149"/>
      <c r="AE81" s="149"/>
      <c r="AF81" s="149"/>
      <c r="AG81" s="149"/>
      <c r="AH81" s="149"/>
      <c r="AI81" s="149"/>
      <c r="AJ81" s="149"/>
      <c r="AK81" s="149"/>
      <c r="AL81" s="149"/>
      <c r="AM81" s="149"/>
      <c r="AN81" s="149"/>
      <c r="AO81" s="149"/>
      <c r="AP81" s="149"/>
      <c r="AQ81" s="149"/>
      <c r="AR81" s="149"/>
      <c r="AS81" s="149"/>
      <c r="AT81" s="149"/>
      <c r="AU81" s="149"/>
      <c r="AV81" s="149"/>
      <c r="AW81" s="149"/>
      <c r="AX81" s="149"/>
      <c r="AY81" s="149"/>
      <c r="AZ81" s="149"/>
    </row>
    <row r="82" spans="1:52">
      <c r="A82" s="149"/>
      <c r="B82" s="149"/>
      <c r="C82" s="149"/>
      <c r="D82" s="149"/>
      <c r="E82" s="149"/>
      <c r="F82" s="149"/>
      <c r="G82" s="149"/>
      <c r="H82" s="149"/>
      <c r="I82" s="149"/>
      <c r="J82" s="149"/>
      <c r="K82" s="149"/>
      <c r="L82" s="149"/>
      <c r="M82" s="149"/>
      <c r="N82" s="149"/>
      <c r="O82" s="149"/>
      <c r="P82" s="149"/>
      <c r="Q82" s="149"/>
      <c r="R82" s="149"/>
      <c r="S82" s="149"/>
      <c r="T82" s="149"/>
      <c r="U82" s="149"/>
      <c r="V82" s="149"/>
      <c r="W82" s="149"/>
      <c r="X82" s="149"/>
      <c r="Y82" s="149"/>
      <c r="Z82" s="149"/>
      <c r="AA82" s="149"/>
      <c r="AB82" s="149"/>
      <c r="AC82" s="149"/>
      <c r="AD82" s="149"/>
      <c r="AE82" s="149"/>
      <c r="AF82" s="149"/>
      <c r="AG82" s="149"/>
      <c r="AH82" s="149"/>
      <c r="AI82" s="149"/>
      <c r="AJ82" s="149"/>
      <c r="AK82" s="149"/>
      <c r="AL82" s="149"/>
      <c r="AM82" s="149"/>
      <c r="AN82" s="149"/>
      <c r="AO82" s="149"/>
      <c r="AP82" s="149"/>
      <c r="AQ82" s="149"/>
      <c r="AR82" s="149"/>
      <c r="AS82" s="149"/>
      <c r="AT82" s="149"/>
      <c r="AU82" s="149"/>
      <c r="AV82" s="149"/>
      <c r="AW82" s="149"/>
      <c r="AX82" s="149"/>
      <c r="AY82" s="149"/>
      <c r="AZ82" s="149"/>
    </row>
    <row r="83" spans="1:52">
      <c r="A83" s="149"/>
      <c r="B83" s="149"/>
      <c r="C83" s="149"/>
      <c r="D83" s="149"/>
      <c r="E83" s="149"/>
      <c r="F83" s="149"/>
      <c r="G83" s="149"/>
      <c r="H83" s="149"/>
      <c r="I83" s="149"/>
      <c r="J83" s="149"/>
      <c r="K83" s="149"/>
      <c r="L83" s="149"/>
      <c r="M83" s="149"/>
      <c r="N83" s="149"/>
      <c r="O83" s="149"/>
      <c r="P83" s="149"/>
      <c r="Q83" s="149"/>
      <c r="R83" s="149"/>
      <c r="S83" s="149"/>
      <c r="T83" s="149"/>
      <c r="U83" s="149"/>
      <c r="V83" s="149"/>
      <c r="W83" s="149"/>
      <c r="X83" s="149"/>
      <c r="Y83" s="149"/>
      <c r="Z83" s="149"/>
      <c r="AA83" s="149"/>
      <c r="AB83" s="149"/>
      <c r="AC83" s="149"/>
      <c r="AD83" s="149"/>
      <c r="AE83" s="149"/>
      <c r="AF83" s="149"/>
      <c r="AG83" s="149"/>
      <c r="AH83" s="149"/>
      <c r="AI83" s="149"/>
      <c r="AJ83" s="149"/>
      <c r="AK83" s="149"/>
      <c r="AL83" s="149"/>
      <c r="AM83" s="149"/>
      <c r="AN83" s="149"/>
      <c r="AO83" s="149"/>
      <c r="AP83" s="149"/>
      <c r="AQ83" s="149"/>
      <c r="AR83" s="149"/>
      <c r="AS83" s="149"/>
      <c r="AT83" s="149"/>
      <c r="AU83" s="149"/>
      <c r="AV83" s="149"/>
      <c r="AW83" s="149"/>
      <c r="AX83" s="149"/>
      <c r="AY83" s="149"/>
      <c r="AZ83" s="149"/>
    </row>
    <row r="84" spans="1:52">
      <c r="A84" s="149"/>
      <c r="B84" s="149"/>
      <c r="C84" s="149"/>
      <c r="D84" s="149"/>
      <c r="E84" s="149"/>
      <c r="F84" s="149"/>
      <c r="G84" s="149"/>
      <c r="H84" s="149"/>
      <c r="I84" s="149"/>
      <c r="J84" s="149"/>
      <c r="K84" s="149"/>
      <c r="L84" s="149"/>
      <c r="M84" s="149"/>
      <c r="N84" s="149"/>
      <c r="O84" s="149"/>
      <c r="P84" s="149"/>
      <c r="Q84" s="149"/>
      <c r="R84" s="149"/>
      <c r="S84" s="149"/>
      <c r="T84" s="149"/>
      <c r="U84" s="149"/>
      <c r="V84" s="149"/>
      <c r="W84" s="149"/>
      <c r="X84" s="149"/>
      <c r="Y84" s="149"/>
      <c r="Z84" s="149"/>
      <c r="AA84" s="149"/>
      <c r="AB84" s="149"/>
      <c r="AC84" s="149"/>
      <c r="AD84" s="149"/>
      <c r="AE84" s="149"/>
      <c r="AF84" s="149"/>
      <c r="AG84" s="149"/>
      <c r="AH84" s="149"/>
      <c r="AI84" s="149"/>
      <c r="AJ84" s="149"/>
      <c r="AK84" s="149"/>
      <c r="AL84" s="149"/>
      <c r="AM84" s="149"/>
      <c r="AN84" s="149"/>
      <c r="AO84" s="149"/>
      <c r="AP84" s="149"/>
      <c r="AQ84" s="149"/>
      <c r="AR84" s="149"/>
      <c r="AS84" s="149"/>
      <c r="AT84" s="149"/>
      <c r="AU84" s="149"/>
      <c r="AV84" s="149"/>
      <c r="AW84" s="149"/>
      <c r="AX84" s="149"/>
      <c r="AY84" s="149"/>
      <c r="AZ84" s="149"/>
    </row>
    <row r="85" spans="1:52">
      <c r="A85" s="149"/>
      <c r="B85" s="149"/>
      <c r="C85" s="149"/>
      <c r="D85" s="149"/>
      <c r="E85" s="149"/>
      <c r="F85" s="149"/>
      <c r="G85" s="149"/>
      <c r="H85" s="149"/>
      <c r="I85" s="149"/>
      <c r="J85" s="149"/>
      <c r="K85" s="149"/>
      <c r="L85" s="149"/>
      <c r="M85" s="149"/>
      <c r="N85" s="149"/>
      <c r="O85" s="149"/>
      <c r="P85" s="149"/>
      <c r="Q85" s="149"/>
      <c r="R85" s="149"/>
      <c r="S85" s="149"/>
      <c r="T85" s="149"/>
      <c r="U85" s="149"/>
      <c r="V85" s="149"/>
      <c r="W85" s="149"/>
      <c r="X85" s="149"/>
      <c r="Y85" s="149"/>
      <c r="Z85" s="149"/>
      <c r="AA85" s="149"/>
      <c r="AB85" s="149"/>
      <c r="AC85" s="149"/>
      <c r="AD85" s="149"/>
      <c r="AE85" s="149"/>
      <c r="AF85" s="149"/>
      <c r="AG85" s="149"/>
      <c r="AH85" s="149"/>
      <c r="AI85" s="149"/>
      <c r="AJ85" s="149"/>
      <c r="AK85" s="149"/>
      <c r="AL85" s="149"/>
      <c r="AM85" s="149"/>
      <c r="AN85" s="149"/>
      <c r="AO85" s="149"/>
      <c r="AP85" s="149"/>
      <c r="AQ85" s="149"/>
      <c r="AR85" s="149"/>
      <c r="AS85" s="149"/>
      <c r="AT85" s="149"/>
      <c r="AU85" s="149"/>
      <c r="AV85" s="149"/>
      <c r="AW85" s="149"/>
      <c r="AX85" s="149"/>
      <c r="AY85" s="149"/>
      <c r="AZ85" s="149"/>
    </row>
    <row r="86" spans="1:52">
      <c r="A86" s="149"/>
      <c r="B86" s="149"/>
      <c r="C86" s="149"/>
      <c r="D86" s="149"/>
      <c r="E86" s="149"/>
      <c r="F86" s="149"/>
      <c r="G86" s="149"/>
      <c r="H86" s="149"/>
      <c r="I86" s="149"/>
      <c r="J86" s="149"/>
      <c r="K86" s="149"/>
      <c r="L86" s="149"/>
      <c r="M86" s="149"/>
      <c r="N86" s="149"/>
      <c r="O86" s="149"/>
      <c r="P86" s="149"/>
      <c r="Q86" s="149"/>
      <c r="R86" s="149"/>
      <c r="S86" s="149"/>
      <c r="T86" s="149"/>
      <c r="U86" s="149"/>
      <c r="V86" s="149"/>
      <c r="W86" s="149"/>
      <c r="X86" s="149"/>
      <c r="Y86" s="149"/>
      <c r="Z86" s="149"/>
      <c r="AA86" s="149"/>
      <c r="AB86" s="149"/>
      <c r="AC86" s="149"/>
      <c r="AD86" s="149"/>
      <c r="AE86" s="149"/>
      <c r="AF86" s="149"/>
      <c r="AG86" s="149"/>
      <c r="AH86" s="149"/>
      <c r="AI86" s="149"/>
      <c r="AJ86" s="149"/>
      <c r="AK86" s="149"/>
      <c r="AL86" s="149"/>
      <c r="AM86" s="149"/>
      <c r="AN86" s="149"/>
      <c r="AO86" s="149"/>
      <c r="AP86" s="149"/>
      <c r="AQ86" s="149"/>
      <c r="AR86" s="149"/>
      <c r="AS86" s="149"/>
      <c r="AT86" s="149"/>
      <c r="AU86" s="149"/>
      <c r="AV86" s="149"/>
      <c r="AW86" s="149"/>
      <c r="AX86" s="149"/>
      <c r="AY86" s="149"/>
      <c r="AZ86" s="149"/>
    </row>
    <row r="87" spans="1:52">
      <c r="A87" s="149"/>
      <c r="B87" s="149"/>
      <c r="C87" s="149"/>
      <c r="D87" s="149"/>
      <c r="E87" s="149"/>
      <c r="F87" s="149"/>
      <c r="G87" s="149"/>
      <c r="H87" s="149"/>
      <c r="I87" s="149"/>
      <c r="J87" s="149"/>
      <c r="K87" s="149"/>
      <c r="L87" s="149"/>
      <c r="M87" s="149"/>
      <c r="N87" s="149"/>
      <c r="O87" s="149"/>
      <c r="P87" s="149"/>
      <c r="Q87" s="149"/>
      <c r="R87" s="149"/>
      <c r="S87" s="149"/>
      <c r="T87" s="149"/>
      <c r="U87" s="149"/>
      <c r="V87" s="149"/>
      <c r="W87" s="149"/>
      <c r="X87" s="149"/>
      <c r="Y87" s="149"/>
      <c r="Z87" s="149"/>
      <c r="AA87" s="149"/>
      <c r="AB87" s="149"/>
      <c r="AC87" s="149"/>
      <c r="AD87" s="149"/>
      <c r="AE87" s="149"/>
      <c r="AF87" s="149"/>
      <c r="AG87" s="149"/>
      <c r="AH87" s="149"/>
      <c r="AI87" s="149"/>
      <c r="AJ87" s="149"/>
      <c r="AK87" s="149"/>
      <c r="AL87" s="149"/>
      <c r="AM87" s="149"/>
      <c r="AN87" s="149"/>
      <c r="AO87" s="149"/>
      <c r="AP87" s="149"/>
      <c r="AQ87" s="149"/>
      <c r="AR87" s="149"/>
      <c r="AS87" s="149"/>
      <c r="AT87" s="149"/>
      <c r="AU87" s="149"/>
      <c r="AV87" s="149"/>
      <c r="AW87" s="149"/>
      <c r="AX87" s="149"/>
      <c r="AY87" s="149"/>
      <c r="AZ87" s="149"/>
    </row>
    <row r="88" spans="1:52">
      <c r="A88" s="149"/>
      <c r="B88" s="149"/>
      <c r="C88" s="149"/>
      <c r="D88" s="149"/>
      <c r="E88" s="149"/>
      <c r="F88" s="149"/>
      <c r="G88" s="149"/>
      <c r="H88" s="149"/>
      <c r="I88" s="149"/>
      <c r="J88" s="149"/>
      <c r="K88" s="149"/>
      <c r="L88" s="149"/>
      <c r="M88" s="149"/>
      <c r="N88" s="149"/>
      <c r="O88" s="149"/>
      <c r="P88" s="149"/>
      <c r="Q88" s="149"/>
      <c r="R88" s="149"/>
      <c r="S88" s="149"/>
      <c r="T88" s="149"/>
      <c r="U88" s="149"/>
      <c r="V88" s="149"/>
      <c r="W88" s="149"/>
      <c r="X88" s="149"/>
      <c r="Y88" s="149"/>
      <c r="Z88" s="149"/>
      <c r="AA88" s="149"/>
      <c r="AB88" s="149"/>
      <c r="AC88" s="149"/>
      <c r="AD88" s="149"/>
      <c r="AE88" s="149"/>
      <c r="AF88" s="149"/>
      <c r="AG88" s="149"/>
      <c r="AH88" s="149"/>
      <c r="AI88" s="149"/>
      <c r="AJ88" s="149"/>
      <c r="AK88" s="149"/>
      <c r="AL88" s="149"/>
      <c r="AM88" s="149"/>
      <c r="AN88" s="149"/>
      <c r="AO88" s="149"/>
      <c r="AP88" s="149"/>
      <c r="AQ88" s="149"/>
      <c r="AR88" s="149"/>
      <c r="AS88" s="149"/>
      <c r="AT88" s="149"/>
      <c r="AU88" s="149"/>
      <c r="AV88" s="149"/>
      <c r="AW88" s="149"/>
      <c r="AX88" s="149"/>
      <c r="AY88" s="149"/>
      <c r="AZ88" s="149"/>
    </row>
    <row r="89" spans="1:52">
      <c r="A89" s="149"/>
      <c r="B89" s="149"/>
      <c r="C89" s="149"/>
      <c r="D89" s="149"/>
      <c r="E89" s="149"/>
      <c r="F89" s="149"/>
      <c r="G89" s="149"/>
      <c r="H89" s="149"/>
      <c r="I89" s="149"/>
      <c r="J89" s="149"/>
      <c r="K89" s="149"/>
      <c r="L89" s="149"/>
      <c r="M89" s="149"/>
      <c r="N89" s="149"/>
      <c r="O89" s="149"/>
      <c r="P89" s="149"/>
      <c r="Q89" s="149"/>
      <c r="R89" s="149"/>
      <c r="S89" s="149"/>
      <c r="T89" s="149"/>
      <c r="U89" s="149"/>
      <c r="V89" s="149"/>
      <c r="W89" s="149"/>
      <c r="X89" s="149"/>
      <c r="Y89" s="149"/>
      <c r="Z89" s="149"/>
      <c r="AA89" s="149"/>
      <c r="AB89" s="149"/>
      <c r="AC89" s="149"/>
      <c r="AD89" s="149"/>
      <c r="AE89" s="149"/>
      <c r="AF89" s="149"/>
      <c r="AG89" s="149"/>
      <c r="AH89" s="149"/>
      <c r="AI89" s="149"/>
      <c r="AJ89" s="149"/>
      <c r="AK89" s="149"/>
      <c r="AL89" s="149"/>
      <c r="AM89" s="149"/>
      <c r="AN89" s="149"/>
      <c r="AO89" s="149"/>
      <c r="AP89" s="149"/>
      <c r="AQ89" s="149"/>
      <c r="AR89" s="149"/>
      <c r="AS89" s="149"/>
      <c r="AT89" s="149"/>
      <c r="AU89" s="149"/>
      <c r="AV89" s="149"/>
      <c r="AW89" s="149"/>
      <c r="AX89" s="149"/>
      <c r="AY89" s="149"/>
      <c r="AZ89" s="149"/>
    </row>
  </sheetData>
  <sheetProtection sheet="1" objects="1" scenarios="1"/>
  <mergeCells count="18">
    <mergeCell ref="H48:K48"/>
    <mergeCell ref="A24:M24"/>
    <mergeCell ref="A39:M39"/>
    <mergeCell ref="A40:M40"/>
    <mergeCell ref="A35:M35"/>
    <mergeCell ref="A36:M36"/>
    <mergeCell ref="A41:M41"/>
    <mergeCell ref="A31:M31"/>
    <mergeCell ref="A23:M23"/>
    <mergeCell ref="A21:M21"/>
    <mergeCell ref="H2:J2"/>
    <mergeCell ref="A32:M32"/>
    <mergeCell ref="A28:M28"/>
    <mergeCell ref="A25:M25"/>
    <mergeCell ref="A13:M13"/>
    <mergeCell ref="A15:M15"/>
    <mergeCell ref="A19:M19"/>
    <mergeCell ref="A20:M20"/>
  </mergeCells>
  <hyperlinks>
    <hyperlink ref="H2" location="Startseite!D7" display="zurück zur Startseite"/>
  </hyperlinks>
  <pageMargins left="0.78740157499999996" right="0.78740157499999996" top="0.984251969" bottom="0.984251969" header="0.4921259845" footer="0.4921259845"/>
  <pageSetup paperSize="9" scale="87" orientation="portrait" horizontalDpi="300" verticalDpi="300" r:id="rId1"/>
  <headerFooter alignWithMargins="0">
    <oddFooter>&amp;RCopyright: Handwerkskammer Düsseldorf</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tabColor rgb="FFFFFFCC"/>
    <pageSetUpPr fitToPage="1"/>
  </sheetPr>
  <dimension ref="A2:V67"/>
  <sheetViews>
    <sheetView showGridLines="0" zoomScale="75" zoomScaleNormal="75" workbookViewId="0">
      <selection activeCell="G2" sqref="G2:H2"/>
    </sheetView>
  </sheetViews>
  <sheetFormatPr baseColWidth="10" defaultColWidth="11.42578125" defaultRowHeight="12.75"/>
  <cols>
    <col min="1" max="1" width="30.5703125" style="2" customWidth="1"/>
    <col min="2" max="2" width="11.85546875" style="2" customWidth="1"/>
    <col min="3" max="3" width="15.28515625" style="2" customWidth="1"/>
    <col min="4" max="4" width="15.85546875" style="2" customWidth="1"/>
    <col min="5" max="5" width="13.85546875" style="2" customWidth="1"/>
    <col min="6" max="6" width="9.85546875" style="2" customWidth="1"/>
    <col min="7" max="7" width="14.28515625" style="2" customWidth="1"/>
    <col min="8" max="8" width="13" style="2" customWidth="1"/>
    <col min="9" max="9" width="13.5703125" style="2" customWidth="1"/>
    <col min="10" max="10" width="20" style="2" customWidth="1"/>
    <col min="11" max="16384" width="11.42578125" style="2"/>
  </cols>
  <sheetData>
    <row r="2" spans="1:22">
      <c r="G2" s="1111" t="s">
        <v>519</v>
      </c>
      <c r="H2" s="1113"/>
    </row>
    <row r="3" spans="1:22" ht="18">
      <c r="A3" s="75"/>
      <c r="B3" s="75"/>
      <c r="C3" s="75"/>
      <c r="D3" s="76"/>
      <c r="E3" s="75"/>
      <c r="F3" s="75"/>
      <c r="G3" s="75"/>
      <c r="H3" s="75"/>
      <c r="I3" s="75"/>
      <c r="J3" s="75"/>
      <c r="K3" s="75"/>
      <c r="L3" s="75"/>
      <c r="M3" s="75"/>
      <c r="N3" s="75"/>
      <c r="O3" s="75"/>
      <c r="P3" s="75"/>
      <c r="Q3" s="75"/>
      <c r="R3" s="75"/>
      <c r="S3" s="75"/>
      <c r="T3" s="75"/>
      <c r="U3" s="75"/>
      <c r="V3" s="75"/>
    </row>
    <row r="4" spans="1:22" ht="15.75">
      <c r="A4" s="77" t="str">
        <f>CONCATENATE("Kapitalbedarfsplan des Unternehmens: ",Startseite!C14)</f>
        <v xml:space="preserve">Kapitalbedarfsplan des Unternehmens: </v>
      </c>
      <c r="B4" s="77"/>
      <c r="C4" s="78"/>
      <c r="D4" s="79"/>
      <c r="E4" s="75"/>
      <c r="F4" s="75"/>
      <c r="G4" s="75"/>
      <c r="K4" s="75"/>
      <c r="L4" s="75"/>
      <c r="M4" s="75"/>
      <c r="N4" s="75"/>
      <c r="O4" s="75"/>
      <c r="P4" s="75"/>
      <c r="Q4" s="75"/>
      <c r="R4" s="75"/>
      <c r="S4" s="75"/>
      <c r="T4" s="75"/>
      <c r="U4" s="75"/>
      <c r="V4" s="75"/>
    </row>
    <row r="5" spans="1:22" ht="18">
      <c r="A5" s="75"/>
      <c r="B5" s="75"/>
      <c r="C5" s="76"/>
      <c r="D5" s="80"/>
      <c r="E5" s="75"/>
      <c r="F5" s="75"/>
      <c r="G5" s="81"/>
      <c r="H5" s="81"/>
      <c r="I5" s="75"/>
      <c r="J5" s="75"/>
      <c r="K5" s="75"/>
      <c r="L5" s="75"/>
      <c r="M5" s="75"/>
      <c r="N5" s="75"/>
      <c r="O5" s="75"/>
      <c r="P5" s="75"/>
      <c r="Q5" s="75"/>
      <c r="R5" s="75"/>
      <c r="S5" s="75"/>
      <c r="T5" s="75"/>
      <c r="U5" s="75"/>
      <c r="V5" s="75"/>
    </row>
    <row r="6" spans="1:22" ht="15.75">
      <c r="A6" s="1122"/>
      <c r="B6" s="1123"/>
      <c r="C6" s="1119" t="s">
        <v>273</v>
      </c>
      <c r="D6" s="1120"/>
      <c r="E6" s="1120"/>
      <c r="F6" s="1121"/>
      <c r="G6" s="83" t="s">
        <v>28</v>
      </c>
      <c r="H6" s="84" t="s">
        <v>195</v>
      </c>
      <c r="I6" s="75"/>
      <c r="J6" s="75"/>
      <c r="K6" s="75"/>
      <c r="L6" s="75"/>
      <c r="M6" s="75"/>
      <c r="N6" s="75"/>
      <c r="O6" s="75"/>
      <c r="P6" s="75"/>
      <c r="Q6" s="75"/>
      <c r="R6" s="75"/>
      <c r="S6" s="75"/>
      <c r="T6" s="75"/>
      <c r="U6" s="75"/>
      <c r="V6" s="75"/>
    </row>
    <row r="7" spans="1:22">
      <c r="A7" s="1124"/>
      <c r="B7" s="1125"/>
      <c r="C7" s="85" t="s">
        <v>30</v>
      </c>
      <c r="D7" s="85" t="s">
        <v>30</v>
      </c>
      <c r="E7" s="86" t="s">
        <v>30</v>
      </c>
      <c r="F7" s="87" t="s">
        <v>1</v>
      </c>
      <c r="G7" s="88" t="s">
        <v>27</v>
      </c>
      <c r="H7" s="89" t="s">
        <v>196</v>
      </c>
      <c r="I7" s="75"/>
      <c r="J7" s="75"/>
      <c r="K7" s="75"/>
      <c r="L7" s="75"/>
      <c r="M7" s="75"/>
      <c r="N7" s="75"/>
      <c r="O7" s="75"/>
      <c r="P7" s="75"/>
      <c r="Q7" s="75"/>
      <c r="R7" s="75"/>
      <c r="S7" s="75"/>
      <c r="T7" s="75"/>
      <c r="U7" s="75"/>
      <c r="V7" s="75"/>
    </row>
    <row r="8" spans="1:22">
      <c r="A8" s="1126" t="s">
        <v>0</v>
      </c>
      <c r="B8" s="1127"/>
      <c r="C8" s="90" t="s">
        <v>226</v>
      </c>
      <c r="D8" s="90" t="s">
        <v>225</v>
      </c>
      <c r="E8" s="91" t="s">
        <v>194</v>
      </c>
      <c r="F8" s="92"/>
      <c r="G8" s="93" t="s">
        <v>227</v>
      </c>
      <c r="H8" s="94" t="s">
        <v>30</v>
      </c>
      <c r="I8" s="75"/>
      <c r="J8" s="75"/>
      <c r="K8" s="75"/>
      <c r="L8" s="75"/>
      <c r="M8" s="75"/>
      <c r="N8" s="75"/>
      <c r="O8" s="75"/>
      <c r="P8" s="75"/>
      <c r="Q8" s="75"/>
      <c r="R8" s="75"/>
      <c r="S8" s="75"/>
      <c r="T8" s="75"/>
      <c r="U8" s="75"/>
      <c r="V8" s="75"/>
    </row>
    <row r="9" spans="1:22">
      <c r="A9" s="867"/>
      <c r="B9" s="427" t="str">
        <f>IF(A10="Unternehmenskauf","","Anteile")</f>
        <v/>
      </c>
      <c r="C9" s="95"/>
      <c r="D9" s="95"/>
      <c r="E9" s="96"/>
      <c r="F9" s="97"/>
      <c r="G9" s="98"/>
      <c r="H9" s="99"/>
      <c r="I9" s="75"/>
      <c r="J9" s="75"/>
      <c r="K9" s="75"/>
      <c r="L9" s="75"/>
      <c r="M9" s="75"/>
      <c r="N9" s="75"/>
      <c r="O9" s="75"/>
      <c r="P9" s="75"/>
      <c r="Q9" s="75"/>
      <c r="R9" s="75"/>
      <c r="S9" s="75"/>
      <c r="T9" s="75"/>
      <c r="U9" s="75"/>
      <c r="V9" s="75"/>
    </row>
    <row r="10" spans="1:22">
      <c r="A10" s="100" t="str">
        <f>IF(OR(Startseite!A49=1,Startseite!A49=2,Startseite!A49=3),"Unternehmenskauf","Geschäftsanteile")</f>
        <v>Unternehmenskauf</v>
      </c>
      <c r="B10" s="944" t="str">
        <f>IF(A10="Unternehmenskauf","",100%)</f>
        <v/>
      </c>
      <c r="C10" s="101"/>
      <c r="D10" s="894"/>
      <c r="E10" s="102">
        <f>IF(D10=0,0,D10)</f>
        <v>0</v>
      </c>
      <c r="F10" s="103" t="str">
        <f t="shared" ref="F10:F21" si="0">IF(E10=0,"",(E10*100)/E$34)</f>
        <v/>
      </c>
      <c r="G10" s="949">
        <v>10</v>
      </c>
      <c r="H10" s="906"/>
      <c r="I10" s="75"/>
      <c r="J10" s="75"/>
      <c r="K10" s="75"/>
      <c r="L10" s="75"/>
      <c r="M10" s="75"/>
      <c r="N10" s="75"/>
      <c r="O10" s="75"/>
      <c r="P10" s="75"/>
      <c r="Q10" s="75"/>
      <c r="R10" s="75"/>
      <c r="S10" s="75"/>
      <c r="T10" s="75"/>
      <c r="U10" s="75"/>
      <c r="V10" s="75"/>
    </row>
    <row r="11" spans="1:22">
      <c r="A11" s="1128" t="s">
        <v>73</v>
      </c>
      <c r="B11" s="1129"/>
      <c r="C11" s="105"/>
      <c r="D11" s="895"/>
      <c r="E11" s="102">
        <f>IF(D11=0,0,D11)</f>
        <v>0</v>
      </c>
      <c r="F11" s="103" t="str">
        <f t="shared" si="0"/>
        <v/>
      </c>
      <c r="G11" s="949">
        <v>15</v>
      </c>
      <c r="H11" s="106">
        <f>IF(E11="",0,IF(G11=0,0,IF(G11="",0,E11/G11)))</f>
        <v>0</v>
      </c>
      <c r="I11" s="75"/>
      <c r="J11" s="75"/>
      <c r="K11" s="75"/>
      <c r="L11" s="75"/>
      <c r="M11" s="75"/>
      <c r="N11" s="75"/>
      <c r="O11" s="75"/>
      <c r="P11" s="75"/>
      <c r="Q11" s="75"/>
      <c r="R11" s="75"/>
      <c r="S11" s="75"/>
      <c r="T11" s="75"/>
      <c r="U11" s="75"/>
      <c r="V11" s="75"/>
    </row>
    <row r="12" spans="1:22">
      <c r="A12" s="1136" t="s">
        <v>31</v>
      </c>
      <c r="B12" s="1137"/>
      <c r="C12" s="894"/>
      <c r="D12" s="894"/>
      <c r="E12" s="102">
        <f t="shared" ref="E12:E18" si="1">IF(C12+D12=0,0,C12+D12)</f>
        <v>0</v>
      </c>
      <c r="F12" s="103" t="str">
        <f t="shared" si="0"/>
        <v/>
      </c>
      <c r="G12" s="950">
        <v>0</v>
      </c>
      <c r="H12" s="108">
        <f>IF(E12="",0,IF(G12=0,0,IF(G12="",0,E12/G12)))</f>
        <v>0</v>
      </c>
      <c r="I12" s="75"/>
      <c r="J12" s="75"/>
      <c r="K12" s="75"/>
      <c r="L12" s="75"/>
      <c r="M12" s="75"/>
      <c r="N12" s="75"/>
      <c r="O12" s="75"/>
      <c r="P12" s="75"/>
      <c r="Q12" s="75"/>
      <c r="R12" s="75"/>
      <c r="S12" s="75"/>
      <c r="T12" s="75"/>
      <c r="U12" s="75"/>
      <c r="V12" s="75"/>
    </row>
    <row r="13" spans="1:22">
      <c r="A13" s="1136" t="s">
        <v>32</v>
      </c>
      <c r="B13" s="1137"/>
      <c r="C13" s="894"/>
      <c r="D13" s="894"/>
      <c r="E13" s="102">
        <f t="shared" si="1"/>
        <v>0</v>
      </c>
      <c r="F13" s="103" t="str">
        <f t="shared" si="0"/>
        <v/>
      </c>
      <c r="G13" s="950">
        <v>33</v>
      </c>
      <c r="H13" s="108">
        <f>IF(E13="",0,IF(G13=0,0,IF(G13="",0,E13/G13)))</f>
        <v>0</v>
      </c>
      <c r="I13" s="75"/>
      <c r="J13" s="75"/>
      <c r="K13" s="75"/>
      <c r="L13" s="75"/>
      <c r="M13" s="75"/>
      <c r="N13" s="75"/>
      <c r="O13" s="75"/>
      <c r="P13" s="75"/>
      <c r="Q13" s="75"/>
      <c r="R13" s="75"/>
      <c r="S13" s="75"/>
      <c r="T13" s="75"/>
      <c r="U13" s="75"/>
      <c r="V13" s="75"/>
    </row>
    <row r="14" spans="1:22">
      <c r="A14" s="1136" t="s">
        <v>74</v>
      </c>
      <c r="B14" s="1137"/>
      <c r="C14" s="894"/>
      <c r="D14" s="894"/>
      <c r="E14" s="102">
        <f t="shared" si="1"/>
        <v>0</v>
      </c>
      <c r="F14" s="103" t="str">
        <f t="shared" si="0"/>
        <v/>
      </c>
      <c r="G14" s="950">
        <v>10</v>
      </c>
      <c r="H14" s="108">
        <f t="shared" ref="H14:H20" si="2">IF(E14="",0,IF(G14=0,0,IF(G14="",0,E14/G14)))</f>
        <v>0</v>
      </c>
      <c r="I14" s="75"/>
      <c r="J14" s="75"/>
      <c r="K14" s="75"/>
      <c r="L14" s="75"/>
      <c r="M14" s="75"/>
      <c r="N14" s="75"/>
      <c r="O14" s="75"/>
      <c r="P14" s="75"/>
      <c r="Q14" s="75"/>
      <c r="R14" s="75"/>
      <c r="S14" s="75"/>
      <c r="T14" s="75"/>
      <c r="U14" s="75"/>
      <c r="V14" s="75"/>
    </row>
    <row r="15" spans="1:22">
      <c r="A15" s="1136" t="s">
        <v>75</v>
      </c>
      <c r="B15" s="1137"/>
      <c r="C15" s="894"/>
      <c r="D15" s="894"/>
      <c r="E15" s="102">
        <f t="shared" si="1"/>
        <v>0</v>
      </c>
      <c r="F15" s="103" t="str">
        <f t="shared" si="0"/>
        <v/>
      </c>
      <c r="G15" s="950">
        <v>10</v>
      </c>
      <c r="H15" s="108">
        <f t="shared" si="2"/>
        <v>0</v>
      </c>
      <c r="I15" s="75"/>
      <c r="J15" s="75"/>
      <c r="K15" s="75"/>
      <c r="L15" s="75"/>
      <c r="M15" s="75"/>
      <c r="N15" s="75"/>
      <c r="O15" s="75"/>
      <c r="P15" s="75"/>
      <c r="Q15" s="75"/>
      <c r="R15" s="75"/>
      <c r="S15" s="75"/>
      <c r="T15" s="75"/>
      <c r="U15" s="75"/>
      <c r="V15" s="75"/>
    </row>
    <row r="16" spans="1:22">
      <c r="A16" s="1136" t="s">
        <v>79</v>
      </c>
      <c r="B16" s="1137"/>
      <c r="C16" s="894"/>
      <c r="D16" s="894"/>
      <c r="E16" s="102">
        <f t="shared" si="1"/>
        <v>0</v>
      </c>
      <c r="F16" s="103" t="str">
        <f t="shared" si="0"/>
        <v/>
      </c>
      <c r="G16" s="950">
        <v>6</v>
      </c>
      <c r="H16" s="108">
        <f t="shared" si="2"/>
        <v>0</v>
      </c>
      <c r="I16" s="75"/>
      <c r="J16" s="75"/>
      <c r="K16" s="75"/>
      <c r="L16" s="75"/>
      <c r="M16" s="75"/>
      <c r="N16" s="75"/>
      <c r="O16" s="75"/>
      <c r="P16" s="75"/>
      <c r="Q16" s="75"/>
      <c r="R16" s="75"/>
      <c r="S16" s="75"/>
      <c r="T16" s="75"/>
      <c r="U16" s="75"/>
      <c r="V16" s="75"/>
    </row>
    <row r="17" spans="1:22">
      <c r="A17" s="1136" t="s">
        <v>33</v>
      </c>
      <c r="B17" s="1137"/>
      <c r="C17" s="894"/>
      <c r="D17" s="894"/>
      <c r="E17" s="102">
        <f>IF(C17+D17=0,0,C17+D17)</f>
        <v>0</v>
      </c>
      <c r="F17" s="103" t="str">
        <f t="shared" si="0"/>
        <v/>
      </c>
      <c r="G17" s="950">
        <v>3</v>
      </c>
      <c r="H17" s="108">
        <f t="shared" si="2"/>
        <v>0</v>
      </c>
      <c r="I17" s="75"/>
      <c r="J17" s="75"/>
      <c r="K17" s="75"/>
      <c r="L17" s="75"/>
      <c r="M17" s="75"/>
      <c r="N17" s="75"/>
      <c r="O17" s="75"/>
      <c r="P17" s="75"/>
      <c r="Q17" s="75"/>
      <c r="R17" s="75"/>
      <c r="S17" s="75"/>
      <c r="T17" s="75"/>
      <c r="U17" s="75"/>
      <c r="V17" s="75"/>
    </row>
    <row r="18" spans="1:22">
      <c r="A18" s="1136" t="s">
        <v>34</v>
      </c>
      <c r="B18" s="1137"/>
      <c r="C18" s="894"/>
      <c r="D18" s="894"/>
      <c r="E18" s="102">
        <f t="shared" si="1"/>
        <v>0</v>
      </c>
      <c r="F18" s="103" t="str">
        <f t="shared" si="0"/>
        <v/>
      </c>
      <c r="G18" s="950">
        <v>8</v>
      </c>
      <c r="H18" s="108">
        <f t="shared" si="2"/>
        <v>0</v>
      </c>
      <c r="I18" s="75"/>
      <c r="J18" s="75"/>
      <c r="K18" s="75"/>
      <c r="L18" s="75"/>
      <c r="M18" s="75"/>
      <c r="N18" s="75"/>
      <c r="O18" s="75"/>
      <c r="P18" s="75"/>
      <c r="Q18" s="75"/>
      <c r="R18" s="75"/>
      <c r="S18" s="75"/>
      <c r="T18" s="75"/>
      <c r="U18" s="75"/>
      <c r="V18" s="75"/>
    </row>
    <row r="19" spans="1:22">
      <c r="A19" s="1136" t="s">
        <v>76</v>
      </c>
      <c r="B19" s="1137"/>
      <c r="C19" s="894"/>
      <c r="D19" s="894"/>
      <c r="E19" s="102">
        <f>IF(C19+D19=0,0,C19+D19)</f>
        <v>0</v>
      </c>
      <c r="F19" s="103" t="str">
        <f t="shared" si="0"/>
        <v/>
      </c>
      <c r="G19" s="950">
        <v>0</v>
      </c>
      <c r="H19" s="108">
        <f t="shared" si="2"/>
        <v>0</v>
      </c>
      <c r="I19" s="75"/>
      <c r="J19" s="75"/>
      <c r="K19" s="75"/>
      <c r="L19" s="75"/>
      <c r="M19" s="75"/>
      <c r="N19" s="75"/>
      <c r="O19" s="75"/>
      <c r="P19" s="75"/>
      <c r="Q19" s="75"/>
      <c r="R19" s="75"/>
      <c r="S19" s="75"/>
      <c r="T19" s="75"/>
      <c r="U19" s="75"/>
      <c r="V19" s="75"/>
    </row>
    <row r="20" spans="1:22">
      <c r="A20" s="1145"/>
      <c r="B20" s="1146"/>
      <c r="C20" s="894"/>
      <c r="D20" s="894"/>
      <c r="E20" s="102">
        <f>IF(C20+D20=0,0,C20+D20)</f>
        <v>0</v>
      </c>
      <c r="F20" s="103" t="str">
        <f t="shared" si="0"/>
        <v/>
      </c>
      <c r="G20" s="951">
        <v>0</v>
      </c>
      <c r="H20" s="446">
        <f t="shared" si="2"/>
        <v>0</v>
      </c>
      <c r="I20" s="75"/>
      <c r="J20" s="75"/>
      <c r="K20" s="75"/>
      <c r="L20" s="75"/>
      <c r="M20" s="75"/>
      <c r="N20" s="75"/>
      <c r="O20" s="75"/>
      <c r="P20" s="75"/>
      <c r="Q20" s="75"/>
      <c r="R20" s="75"/>
      <c r="S20" s="75"/>
      <c r="T20" s="75"/>
      <c r="U20" s="75"/>
      <c r="V20" s="75"/>
    </row>
    <row r="21" spans="1:22">
      <c r="A21" s="1134" t="s">
        <v>493</v>
      </c>
      <c r="B21" s="1135"/>
      <c r="C21" s="894"/>
      <c r="D21" s="894"/>
      <c r="E21" s="102">
        <f>IF(C21+D21=0,0,C21+D21)</f>
        <v>0</v>
      </c>
      <c r="F21" s="97" t="str">
        <f t="shared" si="0"/>
        <v/>
      </c>
      <c r="G21" s="423"/>
      <c r="H21" s="415"/>
      <c r="I21" s="75"/>
      <c r="J21" s="75"/>
      <c r="K21" s="75"/>
      <c r="L21" s="75"/>
      <c r="M21" s="75"/>
      <c r="N21" s="75"/>
      <c r="O21" s="75"/>
      <c r="P21" s="75"/>
      <c r="Q21" s="75"/>
      <c r="R21" s="75"/>
      <c r="S21" s="75"/>
      <c r="T21" s="75"/>
      <c r="U21" s="75"/>
      <c r="V21" s="75"/>
    </row>
    <row r="22" spans="1:22">
      <c r="A22" s="1139"/>
      <c r="B22" s="1140"/>
      <c r="C22" s="109"/>
      <c r="D22" s="109"/>
      <c r="E22" s="110"/>
      <c r="F22" s="878"/>
      <c r="G22" s="136"/>
      <c r="H22" s="930"/>
      <c r="I22" s="75"/>
      <c r="J22" s="75"/>
      <c r="K22" s="75"/>
      <c r="L22" s="75"/>
      <c r="M22" s="75"/>
      <c r="N22" s="75"/>
      <c r="O22" s="75"/>
      <c r="P22" s="75"/>
      <c r="Q22" s="75"/>
      <c r="R22" s="75"/>
      <c r="S22" s="75"/>
      <c r="T22" s="75"/>
      <c r="U22" s="75"/>
      <c r="V22" s="75"/>
    </row>
    <row r="23" spans="1:22" ht="15.75" thickBot="1">
      <c r="A23" s="1143" t="s">
        <v>3</v>
      </c>
      <c r="B23" s="1144"/>
      <c r="C23" s="112">
        <f>SUM(C12:C21)</f>
        <v>0</v>
      </c>
      <c r="D23" s="870">
        <f>SUM(D10:D21)</f>
        <v>0</v>
      </c>
      <c r="E23" s="113">
        <f>SUM(E9:E21)</f>
        <v>0</v>
      </c>
      <c r="F23" s="114" t="str">
        <f>IF(E23=0,"",(E23*100)/E$34)</f>
        <v/>
      </c>
      <c r="G23" s="115"/>
      <c r="H23" s="116">
        <f>ROUND(SUM(H10:H20),-2)</f>
        <v>0</v>
      </c>
      <c r="I23" s="75"/>
      <c r="J23" s="75"/>
      <c r="K23" s="75"/>
      <c r="L23" s="75"/>
      <c r="M23" s="75"/>
      <c r="N23" s="75"/>
      <c r="O23" s="75"/>
      <c r="P23" s="75"/>
      <c r="Q23" s="75"/>
      <c r="R23" s="75"/>
      <c r="S23" s="75"/>
      <c r="T23" s="75"/>
      <c r="U23" s="75"/>
      <c r="V23" s="75"/>
    </row>
    <row r="24" spans="1:22" ht="13.5" thickTop="1">
      <c r="A24" s="1132"/>
      <c r="B24" s="1133"/>
      <c r="C24" s="117"/>
      <c r="D24" s="117"/>
      <c r="E24" s="879"/>
      <c r="F24" s="880"/>
      <c r="G24" s="75"/>
      <c r="H24" s="75"/>
      <c r="I24" s="75"/>
      <c r="J24" s="75"/>
      <c r="K24" s="75"/>
      <c r="L24" s="75"/>
      <c r="M24" s="75"/>
      <c r="N24" s="75"/>
      <c r="O24" s="75"/>
      <c r="P24" s="75"/>
      <c r="Q24" s="75"/>
      <c r="R24" s="75"/>
      <c r="S24" s="75"/>
      <c r="T24" s="75"/>
      <c r="U24" s="75"/>
      <c r="V24" s="75"/>
    </row>
    <row r="25" spans="1:22">
      <c r="A25" s="1136" t="s">
        <v>26</v>
      </c>
      <c r="B25" s="1137"/>
      <c r="C25" s="894"/>
      <c r="D25" s="894"/>
      <c r="E25" s="102">
        <f>IF(C25+D25=0,0,C25+D25)</f>
        <v>0</v>
      </c>
      <c r="F25" s="103" t="str">
        <f t="shared" ref="F25:F30" si="3">IF(E25=0,"",(E25*100)/E$34)</f>
        <v/>
      </c>
      <c r="G25" s="75"/>
      <c r="H25" s="75"/>
      <c r="I25" s="75"/>
      <c r="J25" s="75"/>
      <c r="K25" s="75"/>
      <c r="L25" s="75"/>
      <c r="M25" s="75"/>
      <c r="N25" s="75"/>
      <c r="O25" s="75"/>
      <c r="P25" s="75"/>
      <c r="Q25" s="75"/>
      <c r="R25" s="75"/>
      <c r="S25" s="75"/>
      <c r="T25" s="75"/>
      <c r="U25" s="75"/>
      <c r="V25" s="75"/>
    </row>
    <row r="26" spans="1:22">
      <c r="A26" s="1136" t="s">
        <v>90</v>
      </c>
      <c r="B26" s="1138"/>
      <c r="C26" s="119"/>
      <c r="D26" s="894"/>
      <c r="E26" s="102">
        <f>IF(D26=0,0,D26)</f>
        <v>0</v>
      </c>
      <c r="F26" s="103" t="str">
        <f t="shared" si="3"/>
        <v/>
      </c>
      <c r="G26" s="75"/>
      <c r="H26" s="75"/>
      <c r="I26" s="75"/>
      <c r="J26" s="75"/>
      <c r="K26" s="75"/>
      <c r="L26" s="75"/>
      <c r="M26" s="75"/>
      <c r="N26" s="75"/>
      <c r="O26" s="75"/>
      <c r="P26" s="75"/>
      <c r="Q26" s="75"/>
      <c r="R26" s="75"/>
      <c r="S26" s="75"/>
      <c r="T26" s="75"/>
      <c r="U26" s="75"/>
      <c r="V26" s="75"/>
    </row>
    <row r="27" spans="1:22">
      <c r="A27" s="1136" t="s">
        <v>35</v>
      </c>
      <c r="B27" s="1138"/>
      <c r="C27" s="119"/>
      <c r="D27" s="894"/>
      <c r="E27" s="102">
        <f>IF(D27=0,0,D27)</f>
        <v>0</v>
      </c>
      <c r="F27" s="103" t="str">
        <f t="shared" si="3"/>
        <v/>
      </c>
      <c r="G27" s="75"/>
      <c r="H27" s="75"/>
      <c r="I27" s="75"/>
      <c r="J27" s="75"/>
      <c r="K27" s="75"/>
      <c r="L27" s="75"/>
      <c r="M27" s="75"/>
      <c r="N27" s="75"/>
      <c r="O27" s="75"/>
      <c r="P27" s="75"/>
      <c r="Q27" s="75"/>
      <c r="R27" s="75"/>
      <c r="S27" s="75"/>
      <c r="T27" s="75"/>
      <c r="U27" s="75"/>
      <c r="V27" s="75"/>
    </row>
    <row r="28" spans="1:22">
      <c r="A28" s="1136" t="s">
        <v>193</v>
      </c>
      <c r="B28" s="1138"/>
      <c r="C28" s="119"/>
      <c r="D28" s="96">
        <f>Finanzierung!J27</f>
        <v>0</v>
      </c>
      <c r="E28" s="102">
        <f>IF(D28=0,0,D28)</f>
        <v>0</v>
      </c>
      <c r="F28" s="103" t="str">
        <f t="shared" si="3"/>
        <v/>
      </c>
      <c r="G28" s="75"/>
      <c r="H28" s="75"/>
      <c r="I28" s="75"/>
      <c r="J28" s="75"/>
      <c r="K28" s="75"/>
      <c r="L28" s="75"/>
      <c r="M28" s="75"/>
      <c r="N28" s="75"/>
      <c r="O28" s="75"/>
      <c r="P28" s="75"/>
      <c r="Q28" s="75"/>
      <c r="R28" s="75"/>
      <c r="S28" s="75"/>
      <c r="T28" s="75"/>
      <c r="U28" s="75"/>
      <c r="V28" s="75"/>
    </row>
    <row r="29" spans="1:22">
      <c r="A29" s="1134" t="s">
        <v>91</v>
      </c>
      <c r="B29" s="1135"/>
      <c r="C29" s="894"/>
      <c r="D29" s="894"/>
      <c r="E29" s="102">
        <f>IF(C29+D29=0,0,C29+D29)</f>
        <v>0</v>
      </c>
      <c r="F29" s="103" t="str">
        <f t="shared" si="3"/>
        <v/>
      </c>
      <c r="G29" s="75"/>
      <c r="H29" s="75"/>
      <c r="I29" s="75"/>
      <c r="J29" s="75"/>
      <c r="K29" s="75"/>
      <c r="L29" s="75"/>
      <c r="M29" s="75"/>
      <c r="N29" s="75"/>
      <c r="O29" s="75"/>
      <c r="P29" s="75"/>
      <c r="Q29" s="75"/>
      <c r="R29" s="75"/>
      <c r="S29" s="75"/>
      <c r="T29" s="75"/>
      <c r="U29" s="75"/>
      <c r="V29" s="75"/>
    </row>
    <row r="30" spans="1:22">
      <c r="A30" s="1145" t="s">
        <v>85</v>
      </c>
      <c r="B30" s="1146"/>
      <c r="C30" s="894"/>
      <c r="D30" s="894"/>
      <c r="E30" s="102">
        <f>IF(C30+D30=0,0,C30+D30)</f>
        <v>0</v>
      </c>
      <c r="F30" s="103" t="str">
        <f t="shared" si="3"/>
        <v/>
      </c>
      <c r="G30" s="75"/>
      <c r="H30" s="75"/>
      <c r="I30" s="75"/>
      <c r="J30" s="75"/>
      <c r="K30" s="75"/>
      <c r="L30" s="75"/>
      <c r="M30" s="75"/>
      <c r="N30" s="75"/>
      <c r="O30" s="75"/>
      <c r="P30" s="75"/>
      <c r="Q30" s="75"/>
      <c r="R30" s="75"/>
      <c r="S30" s="75"/>
      <c r="T30" s="75"/>
      <c r="U30" s="75"/>
      <c r="V30" s="75"/>
    </row>
    <row r="31" spans="1:22">
      <c r="A31" s="1147"/>
      <c r="B31" s="1148"/>
      <c r="C31" s="117"/>
      <c r="D31" s="117"/>
      <c r="E31" s="881"/>
      <c r="F31" s="882"/>
      <c r="G31" s="75"/>
      <c r="H31" s="75"/>
      <c r="I31" s="75"/>
      <c r="J31" s="75"/>
      <c r="K31" s="75"/>
      <c r="L31" s="75"/>
      <c r="M31" s="75"/>
      <c r="N31" s="75"/>
      <c r="O31" s="75"/>
      <c r="P31" s="75"/>
      <c r="Q31" s="75"/>
      <c r="R31" s="75"/>
      <c r="S31" s="75"/>
      <c r="T31" s="75"/>
      <c r="U31" s="75"/>
      <c r="V31" s="75"/>
    </row>
    <row r="32" spans="1:22" ht="15">
      <c r="A32" s="1141" t="s">
        <v>87</v>
      </c>
      <c r="B32" s="1142"/>
      <c r="C32" s="883">
        <f>SUM(C25:C30)</f>
        <v>0</v>
      </c>
      <c r="D32" s="883">
        <f>SUM(D25:D30)</f>
        <v>0</v>
      </c>
      <c r="E32" s="883">
        <f>SUM(E25:E30)</f>
        <v>0</v>
      </c>
      <c r="F32" s="884" t="str">
        <f>IF(E32=0,"",(E32*100)/E$34)</f>
        <v/>
      </c>
      <c r="G32" s="75"/>
      <c r="H32" s="75"/>
      <c r="I32" s="75"/>
      <c r="J32" s="75"/>
      <c r="K32" s="75"/>
      <c r="L32" s="75"/>
      <c r="M32" s="75"/>
      <c r="N32" s="75"/>
      <c r="O32" s="75"/>
      <c r="P32" s="75"/>
      <c r="Q32" s="75"/>
      <c r="R32" s="75"/>
      <c r="S32" s="75"/>
      <c r="T32" s="75"/>
      <c r="U32" s="75"/>
      <c r="V32" s="75"/>
    </row>
    <row r="33" spans="1:22" ht="15.75" thickBot="1">
      <c r="A33" s="877"/>
      <c r="B33" s="885"/>
      <c r="C33" s="886"/>
      <c r="D33" s="886"/>
      <c r="E33" s="886"/>
      <c r="F33" s="887"/>
      <c r="G33" s="75"/>
      <c r="H33" s="75"/>
      <c r="I33" s="75"/>
      <c r="J33" s="75"/>
      <c r="K33" s="75"/>
      <c r="L33" s="75"/>
      <c r="M33" s="75"/>
      <c r="N33" s="75"/>
      <c r="O33" s="75"/>
      <c r="P33" s="75"/>
      <c r="Q33" s="75"/>
      <c r="R33" s="75"/>
      <c r="S33" s="75"/>
      <c r="T33" s="75"/>
      <c r="U33" s="75"/>
      <c r="V33" s="75"/>
    </row>
    <row r="34" spans="1:22" ht="16.5" thickTop="1" thickBot="1">
      <c r="A34" s="1130" t="s">
        <v>92</v>
      </c>
      <c r="B34" s="1131"/>
      <c r="C34" s="120">
        <f>(C23+C32)</f>
        <v>0</v>
      </c>
      <c r="D34" s="120">
        <f>(D23+D32)</f>
        <v>0</v>
      </c>
      <c r="E34" s="120">
        <f>(E23+E32)</f>
        <v>0</v>
      </c>
      <c r="F34" s="121" t="str">
        <f>IF(E34=0,"",(E34*100)/E$34)</f>
        <v/>
      </c>
      <c r="G34" s="75"/>
      <c r="H34" s="75"/>
      <c r="I34" s="75"/>
      <c r="J34" s="75"/>
      <c r="K34" s="75"/>
      <c r="L34" s="75"/>
      <c r="M34" s="75"/>
      <c r="N34" s="75"/>
      <c r="O34" s="75"/>
      <c r="P34" s="75"/>
      <c r="Q34" s="75"/>
      <c r="R34" s="75"/>
      <c r="S34" s="75"/>
      <c r="T34" s="75"/>
      <c r="U34" s="75"/>
      <c r="V34" s="75"/>
    </row>
    <row r="35" spans="1:22" ht="13.5" thickTop="1">
      <c r="A35" s="75"/>
      <c r="B35" s="75"/>
      <c r="C35" s="75"/>
      <c r="D35" s="122"/>
      <c r="E35" s="75"/>
      <c r="F35" s="75"/>
      <c r="G35" s="75"/>
      <c r="H35" s="75"/>
      <c r="I35" s="75"/>
      <c r="J35" s="75"/>
      <c r="K35" s="75"/>
      <c r="L35" s="75"/>
      <c r="M35" s="75"/>
      <c r="N35" s="75"/>
      <c r="O35" s="75"/>
      <c r="P35" s="75"/>
      <c r="Q35" s="75"/>
      <c r="R35" s="75"/>
      <c r="S35" s="75"/>
      <c r="T35" s="75"/>
      <c r="U35" s="75"/>
      <c r="V35" s="75"/>
    </row>
    <row r="36" spans="1:22">
      <c r="A36" s="75"/>
      <c r="B36" s="75"/>
      <c r="C36" s="75"/>
      <c r="D36" s="75"/>
      <c r="E36" s="123"/>
      <c r="F36" s="124"/>
      <c r="G36" s="125"/>
      <c r="H36" s="75"/>
      <c r="I36" s="75"/>
      <c r="J36" s="75"/>
      <c r="K36" s="75"/>
      <c r="L36" s="75"/>
      <c r="M36" s="75"/>
      <c r="N36" s="75"/>
      <c r="O36" s="75"/>
      <c r="P36" s="75"/>
      <c r="Q36" s="75"/>
      <c r="R36" s="75"/>
      <c r="S36" s="75"/>
      <c r="T36" s="75"/>
      <c r="U36" s="75"/>
      <c r="V36" s="75"/>
    </row>
    <row r="37" spans="1:22">
      <c r="A37" s="75"/>
      <c r="B37" s="75"/>
      <c r="C37" s="75"/>
      <c r="D37" s="75"/>
      <c r="E37" s="75"/>
      <c r="F37" s="75"/>
      <c r="G37" s="75"/>
      <c r="H37" s="75"/>
      <c r="I37" s="75"/>
      <c r="J37" s="75"/>
      <c r="K37" s="75"/>
      <c r="L37" s="75"/>
      <c r="M37" s="75"/>
      <c r="N37" s="75"/>
      <c r="O37" s="75"/>
      <c r="P37" s="75"/>
      <c r="Q37" s="75"/>
      <c r="R37" s="75"/>
      <c r="S37" s="75"/>
      <c r="T37" s="75"/>
      <c r="U37" s="75"/>
      <c r="V37" s="75"/>
    </row>
    <row r="38" spans="1:22">
      <c r="A38" s="75"/>
      <c r="B38" s="75"/>
      <c r="C38" s="75"/>
      <c r="D38" s="75"/>
      <c r="E38" s="75"/>
      <c r="F38" s="75"/>
      <c r="G38" s="75"/>
      <c r="H38" s="75"/>
      <c r="I38" s="75"/>
      <c r="J38" s="75"/>
      <c r="K38" s="75"/>
      <c r="L38" s="75"/>
      <c r="M38" s="75"/>
      <c r="N38" s="75"/>
      <c r="O38" s="75"/>
      <c r="P38" s="75"/>
      <c r="Q38" s="75"/>
      <c r="R38" s="75"/>
      <c r="S38" s="75"/>
      <c r="T38" s="75"/>
      <c r="U38" s="75"/>
      <c r="V38" s="75"/>
    </row>
    <row r="39" spans="1:22">
      <c r="A39" s="75"/>
      <c r="B39" s="75"/>
      <c r="C39" s="75"/>
      <c r="D39" s="75"/>
      <c r="E39" s="75"/>
      <c r="F39" s="75"/>
      <c r="G39" s="75"/>
      <c r="H39" s="75"/>
      <c r="I39" s="75"/>
      <c r="J39" s="75"/>
      <c r="K39" s="75"/>
      <c r="L39" s="75"/>
      <c r="M39" s="75"/>
      <c r="N39" s="75"/>
      <c r="O39" s="75"/>
      <c r="P39" s="75"/>
      <c r="Q39" s="75"/>
      <c r="R39" s="75"/>
      <c r="S39" s="75"/>
      <c r="T39" s="75"/>
      <c r="U39" s="75"/>
      <c r="V39" s="75"/>
    </row>
    <row r="40" spans="1:22">
      <c r="A40" s="75"/>
      <c r="B40" s="75"/>
      <c r="C40" s="75"/>
      <c r="D40" s="75"/>
      <c r="E40" s="75"/>
      <c r="F40" s="75"/>
      <c r="G40" s="75"/>
      <c r="H40" s="75"/>
      <c r="I40" s="75"/>
      <c r="J40" s="75"/>
      <c r="K40" s="75"/>
      <c r="L40" s="75"/>
      <c r="M40" s="75"/>
      <c r="N40" s="75"/>
      <c r="O40" s="75"/>
      <c r="P40" s="75"/>
      <c r="Q40" s="75"/>
      <c r="R40" s="75"/>
      <c r="S40" s="75"/>
      <c r="T40" s="75"/>
      <c r="U40" s="75"/>
      <c r="V40" s="75"/>
    </row>
    <row r="41" spans="1:22">
      <c r="A41" s="75"/>
      <c r="B41" s="75"/>
      <c r="C41" s="75"/>
      <c r="D41" s="75"/>
      <c r="E41" s="75"/>
      <c r="F41" s="75"/>
      <c r="G41" s="75"/>
      <c r="H41" s="75"/>
      <c r="I41" s="75"/>
      <c r="J41" s="75"/>
      <c r="K41" s="75"/>
      <c r="L41" s="75"/>
      <c r="M41" s="75"/>
      <c r="N41" s="75"/>
      <c r="O41" s="75"/>
      <c r="P41" s="75"/>
      <c r="Q41" s="75"/>
      <c r="R41" s="75"/>
      <c r="S41" s="75"/>
      <c r="T41" s="75"/>
      <c r="U41" s="75"/>
      <c r="V41" s="75"/>
    </row>
    <row r="42" spans="1:22">
      <c r="A42" s="75"/>
      <c r="B42" s="75"/>
      <c r="C42" s="75"/>
      <c r="D42" s="75"/>
      <c r="E42" s="75"/>
      <c r="F42" s="75"/>
      <c r="G42" s="75"/>
      <c r="H42" s="75"/>
      <c r="I42" s="75"/>
      <c r="J42" s="75"/>
      <c r="K42" s="75"/>
      <c r="L42" s="75"/>
      <c r="M42" s="75"/>
      <c r="N42" s="75"/>
      <c r="O42" s="75"/>
      <c r="P42" s="75"/>
      <c r="Q42" s="75"/>
      <c r="R42" s="75"/>
      <c r="S42" s="75"/>
      <c r="T42" s="75"/>
      <c r="U42" s="75"/>
      <c r="V42" s="75"/>
    </row>
    <row r="43" spans="1:22">
      <c r="A43" s="75"/>
      <c r="B43" s="75"/>
      <c r="C43" s="75"/>
      <c r="D43" s="75"/>
      <c r="E43" s="75"/>
      <c r="F43" s="75"/>
      <c r="G43" s="75"/>
      <c r="H43" s="75"/>
      <c r="I43" s="75"/>
      <c r="J43" s="75"/>
      <c r="K43" s="75"/>
      <c r="L43" s="75"/>
      <c r="M43" s="75"/>
      <c r="N43" s="75"/>
      <c r="O43" s="75"/>
      <c r="P43" s="75"/>
      <c r="Q43" s="75"/>
      <c r="R43" s="75"/>
      <c r="S43" s="75"/>
      <c r="T43" s="75"/>
      <c r="U43" s="75"/>
      <c r="V43" s="75"/>
    </row>
    <row r="44" spans="1:22">
      <c r="A44" s="75"/>
      <c r="B44" s="75"/>
      <c r="C44" s="75"/>
      <c r="D44" s="75"/>
      <c r="E44" s="75"/>
      <c r="F44" s="75"/>
      <c r="G44" s="75"/>
      <c r="H44" s="75"/>
      <c r="I44" s="75"/>
      <c r="J44" s="75"/>
      <c r="K44" s="75"/>
      <c r="L44" s="75"/>
      <c r="M44" s="75"/>
      <c r="N44" s="75"/>
      <c r="O44" s="75"/>
      <c r="P44" s="75"/>
      <c r="Q44" s="75"/>
      <c r="R44" s="75"/>
      <c r="S44" s="75"/>
      <c r="T44" s="75"/>
      <c r="U44" s="75"/>
      <c r="V44" s="75"/>
    </row>
    <row r="45" spans="1:22">
      <c r="A45" s="75"/>
      <c r="B45" s="75"/>
      <c r="C45" s="75"/>
      <c r="D45" s="75"/>
      <c r="E45" s="75"/>
      <c r="F45" s="75"/>
      <c r="G45" s="75"/>
      <c r="H45" s="75"/>
      <c r="I45" s="75"/>
      <c r="J45" s="75"/>
      <c r="K45" s="75"/>
      <c r="L45" s="75"/>
      <c r="M45" s="75"/>
      <c r="N45" s="75"/>
      <c r="O45" s="75"/>
      <c r="P45" s="75"/>
      <c r="Q45" s="75"/>
      <c r="R45" s="75"/>
      <c r="S45" s="75"/>
      <c r="T45" s="75"/>
      <c r="U45" s="75"/>
      <c r="V45" s="75"/>
    </row>
    <row r="46" spans="1:22">
      <c r="A46" s="75"/>
      <c r="B46" s="75"/>
      <c r="C46" s="75"/>
      <c r="D46" s="75"/>
      <c r="E46" s="75"/>
      <c r="F46" s="75"/>
      <c r="G46" s="75"/>
      <c r="H46" s="75"/>
      <c r="I46" s="75"/>
      <c r="J46" s="75"/>
      <c r="K46" s="75"/>
      <c r="L46" s="75"/>
      <c r="M46" s="75"/>
      <c r="N46" s="75"/>
      <c r="O46" s="75"/>
      <c r="P46" s="75"/>
      <c r="Q46" s="75"/>
      <c r="R46" s="75"/>
      <c r="S46" s="75"/>
      <c r="T46" s="75"/>
      <c r="U46" s="75"/>
      <c r="V46" s="75"/>
    </row>
    <row r="47" spans="1:22">
      <c r="A47" s="75"/>
      <c r="B47" s="75"/>
      <c r="C47" s="75"/>
      <c r="D47" s="75"/>
      <c r="E47" s="75"/>
      <c r="F47" s="75"/>
      <c r="G47" s="75"/>
      <c r="H47" s="75"/>
      <c r="I47" s="75"/>
      <c r="J47" s="75"/>
      <c r="K47" s="75"/>
      <c r="L47" s="75"/>
      <c r="M47" s="75"/>
      <c r="N47" s="75"/>
      <c r="O47" s="75"/>
      <c r="P47" s="75"/>
      <c r="Q47" s="75"/>
      <c r="R47" s="75"/>
      <c r="S47" s="75"/>
      <c r="T47" s="75"/>
      <c r="U47" s="75"/>
      <c r="V47" s="75"/>
    </row>
    <row r="48" spans="1:22">
      <c r="A48" s="75"/>
      <c r="B48" s="75"/>
      <c r="C48" s="75"/>
      <c r="D48" s="75"/>
      <c r="E48" s="75"/>
      <c r="F48" s="75"/>
      <c r="G48" s="75"/>
      <c r="H48" s="75"/>
      <c r="I48" s="75"/>
      <c r="J48" s="75"/>
      <c r="K48" s="75"/>
      <c r="L48" s="75"/>
      <c r="M48" s="75"/>
      <c r="N48" s="75"/>
      <c r="O48" s="75"/>
      <c r="P48" s="75"/>
      <c r="Q48" s="75"/>
      <c r="R48" s="75"/>
      <c r="S48" s="75"/>
      <c r="T48" s="75"/>
      <c r="U48" s="75"/>
      <c r="V48" s="75"/>
    </row>
    <row r="49" spans="1:22">
      <c r="A49" s="75"/>
      <c r="B49" s="75"/>
      <c r="C49" s="75"/>
      <c r="D49" s="75"/>
      <c r="E49" s="75"/>
      <c r="F49" s="75"/>
      <c r="G49" s="75"/>
      <c r="H49" s="75"/>
      <c r="I49" s="75"/>
      <c r="J49" s="75"/>
      <c r="K49" s="75"/>
      <c r="L49" s="75"/>
      <c r="M49" s="75"/>
      <c r="N49" s="75"/>
      <c r="O49" s="75"/>
      <c r="P49" s="75"/>
      <c r="Q49" s="75"/>
      <c r="R49" s="75"/>
      <c r="S49" s="75"/>
      <c r="T49" s="75"/>
      <c r="U49" s="75"/>
      <c r="V49" s="75"/>
    </row>
    <row r="50" spans="1:22">
      <c r="A50" s="75"/>
      <c r="B50" s="75"/>
      <c r="C50" s="75"/>
      <c r="D50" s="75"/>
      <c r="E50" s="75"/>
      <c r="F50" s="75"/>
      <c r="G50" s="75"/>
      <c r="H50" s="75"/>
      <c r="I50" s="75"/>
      <c r="J50" s="75"/>
      <c r="K50" s="75"/>
      <c r="L50" s="75"/>
      <c r="M50" s="75"/>
      <c r="N50" s="75"/>
      <c r="O50" s="75"/>
      <c r="P50" s="75"/>
      <c r="Q50" s="75"/>
      <c r="R50" s="75"/>
      <c r="S50" s="75"/>
      <c r="T50" s="75"/>
      <c r="U50" s="75"/>
      <c r="V50" s="75"/>
    </row>
    <row r="51" spans="1:22">
      <c r="A51" s="75"/>
      <c r="B51" s="75"/>
      <c r="C51" s="75"/>
      <c r="D51" s="75"/>
      <c r="E51" s="75"/>
      <c r="F51" s="75"/>
      <c r="G51" s="75"/>
      <c r="H51" s="75"/>
      <c r="I51" s="75"/>
      <c r="J51" s="75"/>
      <c r="K51" s="75"/>
      <c r="L51" s="75"/>
      <c r="M51" s="75"/>
      <c r="N51" s="75"/>
      <c r="O51" s="75"/>
      <c r="P51" s="75"/>
      <c r="Q51" s="75"/>
      <c r="R51" s="75"/>
      <c r="S51" s="75"/>
      <c r="T51" s="75"/>
      <c r="U51" s="75"/>
      <c r="V51" s="75"/>
    </row>
    <row r="52" spans="1:22">
      <c r="A52" s="75"/>
      <c r="B52" s="75"/>
      <c r="C52" s="75"/>
      <c r="D52" s="75"/>
      <c r="E52" s="75"/>
      <c r="F52" s="75"/>
      <c r="G52" s="75"/>
      <c r="H52" s="75"/>
      <c r="I52" s="75"/>
      <c r="J52" s="75"/>
      <c r="K52" s="75"/>
      <c r="L52" s="75"/>
      <c r="M52" s="75"/>
      <c r="N52" s="75"/>
      <c r="O52" s="75"/>
      <c r="P52" s="75"/>
      <c r="Q52" s="75"/>
      <c r="R52" s="75"/>
      <c r="S52" s="75"/>
      <c r="T52" s="75"/>
      <c r="U52" s="75"/>
      <c r="V52" s="75"/>
    </row>
    <row r="53" spans="1:22">
      <c r="A53" s="75"/>
      <c r="B53" s="75"/>
      <c r="C53" s="75"/>
      <c r="D53" s="75"/>
      <c r="E53" s="75"/>
      <c r="F53" s="75"/>
      <c r="G53" s="75"/>
      <c r="H53" s="75"/>
      <c r="I53" s="75"/>
      <c r="J53" s="75"/>
      <c r="K53" s="75"/>
      <c r="L53" s="75"/>
      <c r="M53" s="75"/>
      <c r="N53" s="75"/>
      <c r="O53" s="75"/>
      <c r="P53" s="75"/>
      <c r="Q53" s="75"/>
      <c r="R53" s="75"/>
      <c r="S53" s="75"/>
      <c r="T53" s="75"/>
      <c r="U53" s="75"/>
      <c r="V53" s="75"/>
    </row>
    <row r="54" spans="1:22">
      <c r="A54" s="75"/>
      <c r="B54" s="75"/>
      <c r="C54" s="75"/>
      <c r="D54" s="75"/>
      <c r="E54" s="75"/>
      <c r="F54" s="75"/>
      <c r="G54" s="75"/>
      <c r="H54" s="75"/>
      <c r="I54" s="75"/>
      <c r="J54" s="75"/>
      <c r="K54" s="75"/>
      <c r="L54" s="75"/>
      <c r="M54" s="75"/>
      <c r="N54" s="75"/>
      <c r="O54" s="75"/>
      <c r="P54" s="75"/>
      <c r="Q54" s="75"/>
      <c r="R54" s="75"/>
      <c r="S54" s="75"/>
      <c r="T54" s="75"/>
      <c r="U54" s="75"/>
      <c r="V54" s="75"/>
    </row>
    <row r="55" spans="1:22">
      <c r="A55" s="75"/>
      <c r="B55" s="75"/>
      <c r="C55" s="75"/>
      <c r="D55" s="75"/>
      <c r="E55" s="75"/>
      <c r="F55" s="75"/>
      <c r="G55" s="75"/>
      <c r="H55" s="75"/>
      <c r="I55" s="75"/>
      <c r="J55" s="75"/>
      <c r="K55" s="75"/>
      <c r="L55" s="75"/>
      <c r="M55" s="75"/>
      <c r="N55" s="75"/>
      <c r="O55" s="75"/>
      <c r="P55" s="75"/>
      <c r="Q55" s="75"/>
      <c r="R55" s="75"/>
      <c r="S55" s="75"/>
      <c r="T55" s="75"/>
      <c r="U55" s="75"/>
      <c r="V55" s="75"/>
    </row>
    <row r="56" spans="1:22">
      <c r="A56" s="75"/>
      <c r="B56" s="75"/>
      <c r="C56" s="75"/>
      <c r="D56" s="75"/>
      <c r="E56" s="75"/>
      <c r="F56" s="75"/>
      <c r="G56" s="75"/>
      <c r="H56" s="75"/>
      <c r="I56" s="75"/>
      <c r="J56" s="75"/>
      <c r="K56" s="75"/>
      <c r="L56" s="75"/>
      <c r="M56" s="75"/>
      <c r="N56" s="75"/>
      <c r="O56" s="75"/>
      <c r="P56" s="75"/>
      <c r="Q56" s="75"/>
      <c r="R56" s="75"/>
      <c r="S56" s="75"/>
      <c r="T56" s="75"/>
      <c r="U56" s="75"/>
      <c r="V56" s="75"/>
    </row>
    <row r="57" spans="1:22">
      <c r="A57" s="75"/>
      <c r="B57" s="75"/>
      <c r="C57" s="75"/>
      <c r="D57" s="75"/>
      <c r="E57" s="75"/>
      <c r="F57" s="75"/>
      <c r="G57" s="75"/>
      <c r="H57" s="75"/>
      <c r="I57" s="75"/>
      <c r="J57" s="75"/>
      <c r="K57" s="75"/>
      <c r="L57" s="75"/>
      <c r="M57" s="75"/>
      <c r="N57" s="75"/>
      <c r="O57" s="75"/>
      <c r="P57" s="75"/>
      <c r="Q57" s="75"/>
      <c r="R57" s="75"/>
      <c r="S57" s="75"/>
      <c r="T57" s="75"/>
      <c r="U57" s="75"/>
      <c r="V57" s="75"/>
    </row>
    <row r="58" spans="1:22">
      <c r="A58" s="75"/>
      <c r="B58" s="75"/>
      <c r="C58" s="75"/>
      <c r="D58" s="75"/>
      <c r="E58" s="75"/>
      <c r="F58" s="75"/>
      <c r="G58" s="75"/>
      <c r="H58" s="75"/>
      <c r="I58" s="75"/>
      <c r="J58" s="75"/>
      <c r="K58" s="75"/>
      <c r="L58" s="75"/>
      <c r="M58" s="75"/>
      <c r="N58" s="75"/>
      <c r="O58" s="75"/>
      <c r="P58" s="75"/>
      <c r="Q58" s="75"/>
      <c r="R58" s="75"/>
      <c r="S58" s="75"/>
      <c r="T58" s="75"/>
      <c r="U58" s="75"/>
      <c r="V58" s="75"/>
    </row>
    <row r="59" spans="1:22">
      <c r="A59" s="75"/>
      <c r="B59" s="75"/>
      <c r="C59" s="75"/>
      <c r="D59" s="75"/>
      <c r="E59" s="75"/>
      <c r="F59" s="75"/>
      <c r="G59" s="75"/>
      <c r="H59" s="75"/>
      <c r="I59" s="75"/>
      <c r="J59" s="75"/>
      <c r="K59" s="75"/>
      <c r="L59" s="75"/>
      <c r="M59" s="75"/>
      <c r="N59" s="75"/>
      <c r="O59" s="75"/>
      <c r="P59" s="75"/>
      <c r="Q59" s="75"/>
      <c r="R59" s="75"/>
      <c r="S59" s="75"/>
      <c r="T59" s="75"/>
      <c r="U59" s="75"/>
      <c r="V59" s="75"/>
    </row>
    <row r="60" spans="1:22">
      <c r="A60" s="75"/>
      <c r="B60" s="75"/>
      <c r="C60" s="75"/>
      <c r="D60" s="75"/>
      <c r="E60" s="75"/>
      <c r="F60" s="75"/>
      <c r="G60" s="75"/>
      <c r="H60" s="75"/>
      <c r="I60" s="75"/>
      <c r="J60" s="75"/>
      <c r="K60" s="75"/>
      <c r="L60" s="75"/>
      <c r="M60" s="75"/>
      <c r="N60" s="75"/>
      <c r="O60" s="75"/>
      <c r="P60" s="75"/>
      <c r="Q60" s="75"/>
      <c r="R60" s="75"/>
      <c r="S60" s="75"/>
      <c r="T60" s="75"/>
      <c r="U60" s="75"/>
      <c r="V60" s="75"/>
    </row>
    <row r="61" spans="1:22">
      <c r="A61" s="75"/>
      <c r="B61" s="75"/>
      <c r="C61" s="75"/>
      <c r="D61" s="75"/>
      <c r="E61" s="75"/>
      <c r="F61" s="75"/>
      <c r="G61" s="75"/>
      <c r="H61" s="75"/>
      <c r="I61" s="75"/>
      <c r="J61" s="75"/>
      <c r="K61" s="75"/>
      <c r="L61" s="75"/>
      <c r="M61" s="75"/>
      <c r="N61" s="75"/>
      <c r="O61" s="75"/>
      <c r="P61" s="75"/>
      <c r="Q61" s="75"/>
      <c r="R61" s="75"/>
      <c r="S61" s="75"/>
      <c r="T61" s="75"/>
      <c r="U61" s="75"/>
      <c r="V61" s="75"/>
    </row>
    <row r="62" spans="1:22">
      <c r="A62" s="75"/>
      <c r="B62" s="75"/>
      <c r="C62" s="75"/>
      <c r="D62" s="75"/>
      <c r="E62" s="75"/>
      <c r="F62" s="75"/>
      <c r="G62" s="75"/>
      <c r="H62" s="75"/>
      <c r="I62" s="75"/>
      <c r="J62" s="75"/>
      <c r="K62" s="75"/>
      <c r="L62" s="75"/>
      <c r="M62" s="75"/>
      <c r="N62" s="75"/>
      <c r="O62" s="75"/>
      <c r="P62" s="75"/>
      <c r="Q62" s="75"/>
      <c r="R62" s="75"/>
      <c r="S62" s="75"/>
      <c r="T62" s="75"/>
      <c r="U62" s="75"/>
      <c r="V62" s="75"/>
    </row>
    <row r="63" spans="1:22">
      <c r="A63" s="75"/>
      <c r="B63" s="75"/>
      <c r="C63" s="75"/>
      <c r="D63" s="75"/>
      <c r="E63" s="75"/>
      <c r="F63" s="75"/>
      <c r="G63" s="75"/>
      <c r="H63" s="75"/>
      <c r="I63" s="75"/>
      <c r="J63" s="75"/>
      <c r="K63" s="75"/>
      <c r="L63" s="75"/>
      <c r="M63" s="75"/>
      <c r="N63" s="75"/>
      <c r="O63" s="75"/>
      <c r="P63" s="75"/>
      <c r="Q63" s="75"/>
      <c r="R63" s="75"/>
      <c r="S63" s="75"/>
      <c r="T63" s="75"/>
      <c r="U63" s="75"/>
      <c r="V63" s="75"/>
    </row>
    <row r="64" spans="1:22">
      <c r="A64" s="75"/>
      <c r="B64" s="75"/>
      <c r="C64" s="75"/>
      <c r="D64" s="75"/>
      <c r="E64" s="75"/>
      <c r="F64" s="75"/>
      <c r="G64" s="75"/>
      <c r="H64" s="75"/>
      <c r="I64" s="75"/>
      <c r="J64" s="75"/>
      <c r="K64" s="75"/>
      <c r="L64" s="75"/>
      <c r="M64" s="75"/>
      <c r="N64" s="75"/>
      <c r="O64" s="75"/>
      <c r="P64" s="75"/>
      <c r="Q64" s="75"/>
      <c r="R64" s="75"/>
      <c r="S64" s="75"/>
      <c r="T64" s="75"/>
      <c r="U64" s="75"/>
      <c r="V64" s="75"/>
    </row>
    <row r="65" spans="1:22">
      <c r="A65" s="75"/>
      <c r="B65" s="75"/>
      <c r="C65" s="75"/>
      <c r="D65" s="75"/>
      <c r="E65" s="75"/>
      <c r="F65" s="75"/>
      <c r="G65" s="75"/>
      <c r="H65" s="75"/>
      <c r="I65" s="75"/>
      <c r="J65" s="75"/>
      <c r="K65" s="75"/>
      <c r="L65" s="75"/>
      <c r="M65" s="75"/>
      <c r="N65" s="75"/>
      <c r="O65" s="75"/>
      <c r="P65" s="75"/>
      <c r="Q65" s="75"/>
      <c r="R65" s="75"/>
      <c r="S65" s="75"/>
      <c r="T65" s="75"/>
      <c r="U65" s="75"/>
      <c r="V65" s="75"/>
    </row>
    <row r="66" spans="1:22">
      <c r="A66" s="75"/>
      <c r="B66" s="75"/>
      <c r="C66" s="75"/>
      <c r="D66" s="75"/>
      <c r="E66" s="75"/>
      <c r="F66" s="75"/>
      <c r="G66" s="75"/>
      <c r="H66" s="75"/>
      <c r="I66" s="75"/>
      <c r="J66" s="75"/>
      <c r="K66" s="75"/>
      <c r="L66" s="75"/>
      <c r="M66" s="75"/>
      <c r="N66" s="75"/>
      <c r="O66" s="75"/>
      <c r="P66" s="75"/>
      <c r="Q66" s="75"/>
      <c r="R66" s="75"/>
      <c r="S66" s="75"/>
      <c r="T66" s="75"/>
      <c r="U66" s="75"/>
      <c r="V66" s="75"/>
    </row>
    <row r="67" spans="1:22">
      <c r="A67" s="75"/>
      <c r="B67" s="75"/>
      <c r="C67" s="75"/>
      <c r="D67" s="75"/>
      <c r="E67" s="75"/>
      <c r="F67" s="75"/>
      <c r="G67" s="75"/>
      <c r="H67" s="75"/>
      <c r="I67" s="75"/>
      <c r="J67" s="75"/>
      <c r="K67" s="75"/>
      <c r="L67" s="75"/>
      <c r="M67" s="75"/>
      <c r="N67" s="75"/>
      <c r="O67" s="75"/>
      <c r="P67" s="75"/>
      <c r="Q67" s="75"/>
      <c r="R67" s="75"/>
      <c r="S67" s="75"/>
      <c r="T67" s="75"/>
      <c r="U67" s="75"/>
      <c r="V67" s="75"/>
    </row>
  </sheetData>
  <sheetProtection sheet="1" objects="1" scenarios="1"/>
  <mergeCells count="28">
    <mergeCell ref="A18:B18"/>
    <mergeCell ref="A19:B19"/>
    <mergeCell ref="A20:B20"/>
    <mergeCell ref="A13:B13"/>
    <mergeCell ref="A14:B14"/>
    <mergeCell ref="A15:B15"/>
    <mergeCell ref="A16:B16"/>
    <mergeCell ref="A11:B11"/>
    <mergeCell ref="A34:B34"/>
    <mergeCell ref="A24:B24"/>
    <mergeCell ref="A21:B21"/>
    <mergeCell ref="A25:B25"/>
    <mergeCell ref="A26:B26"/>
    <mergeCell ref="A22:B22"/>
    <mergeCell ref="A32:B32"/>
    <mergeCell ref="A28:B28"/>
    <mergeCell ref="A27:B27"/>
    <mergeCell ref="A23:B23"/>
    <mergeCell ref="A29:B29"/>
    <mergeCell ref="A30:B30"/>
    <mergeCell ref="A31:B31"/>
    <mergeCell ref="A12:B12"/>
    <mergeCell ref="A17:B17"/>
    <mergeCell ref="G2:H2"/>
    <mergeCell ref="C6:F6"/>
    <mergeCell ref="A6:B6"/>
    <mergeCell ref="A7:B7"/>
    <mergeCell ref="A8:B8"/>
  </mergeCells>
  <conditionalFormatting sqref="B10">
    <cfRule type="expression" dxfId="4" priority="1" stopIfTrue="1">
      <formula>$A$10="Unternehmenskauf"</formula>
    </cfRule>
    <cfRule type="expression" dxfId="3" priority="2" stopIfTrue="1">
      <formula>$A$10="Unternehmenskauf"</formula>
    </cfRule>
    <cfRule type="expression" dxfId="2" priority="3" stopIfTrue="1">
      <formula>$A$10="Geschäftsanteile"</formula>
    </cfRule>
    <cfRule type="expression" dxfId="1" priority="4" stopIfTrue="1">
      <formula>$B$10=""</formula>
    </cfRule>
  </conditionalFormatting>
  <hyperlinks>
    <hyperlink ref="G2" location="Startseite!D7" display="zurück zur Startseite"/>
  </hyperlinks>
  <printOptions horizontalCentered="1"/>
  <pageMargins left="0.47244094488188981" right="0.39370078740157483" top="0.78740157480314965" bottom="0" header="0.51181102362204722" footer="0.51181102362204722"/>
  <pageSetup paperSize="9" firstPageNumber="6" orientation="landscape" useFirstPageNumber="1" horizontalDpi="1200" verticalDpi="1200" r:id="rId1"/>
  <headerFooter>
    <oddFooter>&amp;L&amp;D&amp;RCopyright: Handwerkskammer Düsseldorf</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1">
    <tabColor rgb="FFFFFFCC"/>
  </sheetPr>
  <dimension ref="A2:CD78"/>
  <sheetViews>
    <sheetView showGridLines="0" zoomScale="67" zoomScaleNormal="67" zoomScaleSheetLayoutView="82" workbookViewId="0">
      <selection activeCell="C11" sqref="C11"/>
    </sheetView>
  </sheetViews>
  <sheetFormatPr baseColWidth="10" defaultColWidth="11.42578125" defaultRowHeight="12.75"/>
  <cols>
    <col min="1" max="1" width="18.7109375" style="2" customWidth="1"/>
    <col min="2" max="2" width="24.5703125" style="2" customWidth="1"/>
    <col min="3" max="3" width="13.85546875" style="2" customWidth="1"/>
    <col min="4" max="4" width="10" style="2" customWidth="1"/>
    <col min="5" max="5" width="12.7109375" style="2" customWidth="1"/>
    <col min="6" max="6" width="9.140625" style="2" customWidth="1"/>
    <col min="7" max="7" width="10.85546875" style="2" customWidth="1"/>
    <col min="8" max="8" width="11.5703125" style="2" customWidth="1"/>
    <col min="9" max="9" width="11" style="2" customWidth="1"/>
    <col min="10" max="10" width="9" style="2" customWidth="1"/>
    <col min="11" max="16384" width="11.42578125" style="2"/>
  </cols>
  <sheetData>
    <row r="2" spans="1:82">
      <c r="I2" s="1111" t="s">
        <v>519</v>
      </c>
      <c r="J2" s="1113"/>
    </row>
    <row r="3" spans="1:82" ht="15.75">
      <c r="A3" s="77" t="str">
        <f>CONCATENATE("Finanzierungsplan des Unternehmens: ",Startseite!C14)</f>
        <v xml:space="preserve">Finanzierungsplan des Unternehmens: </v>
      </c>
      <c r="B3" s="80"/>
      <c r="C3" s="75"/>
      <c r="D3" s="75"/>
      <c r="E3" s="75"/>
      <c r="F3" s="75"/>
      <c r="G3" s="75"/>
      <c r="H3" s="75"/>
      <c r="I3" s="75"/>
      <c r="J3" s="75"/>
      <c r="M3" s="75"/>
      <c r="N3" s="75"/>
      <c r="O3" s="75"/>
      <c r="P3" s="75"/>
      <c r="Q3" s="75"/>
      <c r="R3" s="75"/>
      <c r="S3" s="75"/>
      <c r="T3" s="75"/>
      <c r="U3" s="75"/>
      <c r="V3" s="75"/>
      <c r="W3" s="75"/>
      <c r="X3" s="75"/>
      <c r="Y3" s="7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row>
    <row r="4" spans="1:82">
      <c r="A4" s="75"/>
      <c r="B4" s="75"/>
      <c r="C4" s="75"/>
      <c r="D4" s="75"/>
      <c r="E4" s="75"/>
      <c r="F4" s="75"/>
      <c r="G4" s="75"/>
      <c r="H4" s="75"/>
      <c r="I4" s="75"/>
      <c r="J4" s="75"/>
      <c r="K4" s="1149"/>
      <c r="L4" s="1149"/>
      <c r="M4" s="75"/>
      <c r="N4" s="75"/>
      <c r="O4" s="75"/>
      <c r="P4" s="75"/>
      <c r="Q4" s="75"/>
      <c r="R4" s="75"/>
      <c r="S4" s="75"/>
      <c r="T4" s="75"/>
      <c r="U4" s="75"/>
      <c r="V4" s="75"/>
      <c r="W4" s="75"/>
      <c r="X4" s="75"/>
      <c r="Y4" s="75"/>
      <c r="BC4" s="5"/>
      <c r="BD4" s="6"/>
      <c r="BE4" s="5"/>
      <c r="BF4" s="5"/>
      <c r="BG4" s="5"/>
      <c r="BH4" s="5"/>
      <c r="BI4" s="6"/>
      <c r="BJ4" s="5"/>
      <c r="BK4" s="5"/>
      <c r="BL4" s="5"/>
      <c r="BM4" s="5"/>
      <c r="BN4" s="6"/>
      <c r="BO4" s="5"/>
      <c r="BP4" s="5"/>
      <c r="BQ4" s="5"/>
      <c r="BR4" s="5"/>
      <c r="BS4" s="6"/>
      <c r="BT4" s="5"/>
      <c r="BU4" s="5"/>
      <c r="BV4" s="5"/>
      <c r="BW4" s="5"/>
      <c r="BX4" s="5"/>
      <c r="BY4" s="5"/>
      <c r="BZ4" s="5"/>
      <c r="CA4" s="5"/>
      <c r="CB4" s="5"/>
      <c r="CC4" s="5"/>
      <c r="CD4" s="5"/>
    </row>
    <row r="5" spans="1:82">
      <c r="A5" s="150"/>
      <c r="B5" s="150"/>
      <c r="C5" s="151" t="s">
        <v>30</v>
      </c>
      <c r="D5" s="152" t="s">
        <v>1</v>
      </c>
      <c r="E5" s="75"/>
      <c r="F5" s="75"/>
      <c r="G5" s="75"/>
      <c r="H5" s="75"/>
      <c r="I5" s="75"/>
      <c r="J5" s="75"/>
      <c r="K5" s="75"/>
      <c r="L5" s="75"/>
      <c r="M5" s="75"/>
      <c r="N5" s="75"/>
      <c r="O5" s="75"/>
      <c r="P5" s="75"/>
      <c r="Q5" s="75"/>
      <c r="R5" s="75"/>
      <c r="S5" s="75"/>
      <c r="T5" s="75"/>
      <c r="U5" s="75"/>
      <c r="V5" s="75"/>
      <c r="W5" s="75"/>
      <c r="X5" s="75"/>
      <c r="Y5" s="75"/>
      <c r="BC5" s="5"/>
      <c r="BD5" s="8"/>
      <c r="BE5" s="5"/>
      <c r="BF5" s="5"/>
      <c r="BG5" s="5"/>
      <c r="BH5" s="5"/>
      <c r="BI5" s="8"/>
      <c r="BJ5" s="5"/>
      <c r="BK5" s="5"/>
      <c r="BL5" s="5"/>
      <c r="BM5" s="5"/>
      <c r="BN5" s="8"/>
      <c r="BO5" s="5"/>
      <c r="BP5" s="5"/>
      <c r="BQ5" s="5"/>
      <c r="BR5" s="5"/>
      <c r="BS5" s="8"/>
      <c r="BT5" s="5"/>
      <c r="BU5" s="5"/>
      <c r="BV5" s="5"/>
      <c r="BW5" s="5"/>
      <c r="BX5" s="5"/>
      <c r="BY5" s="5"/>
      <c r="BZ5" s="5"/>
      <c r="CA5" s="5"/>
      <c r="CB5" s="5"/>
      <c r="CC5" s="5"/>
      <c r="CD5" s="5"/>
    </row>
    <row r="6" spans="1:82" ht="15">
      <c r="A6" s="1081" t="s">
        <v>88</v>
      </c>
      <c r="B6" s="1082"/>
      <c r="C6" s="1085">
        <f>Kapitalbedarf!E34</f>
        <v>0</v>
      </c>
      <c r="D6" s="1086">
        <v>100</v>
      </c>
      <c r="E6" s="75"/>
      <c r="F6" s="75"/>
      <c r="G6" s="75"/>
      <c r="H6" s="75"/>
      <c r="I6" s="75"/>
      <c r="J6" s="75"/>
      <c r="K6" s="75"/>
      <c r="L6" s="75"/>
      <c r="M6" s="75"/>
      <c r="N6" s="75"/>
      <c r="O6" s="75"/>
      <c r="P6" s="75"/>
      <c r="Q6" s="75"/>
      <c r="R6" s="75"/>
      <c r="S6" s="75"/>
      <c r="T6" s="75"/>
      <c r="U6" s="75"/>
      <c r="V6" s="75"/>
      <c r="W6" s="75"/>
      <c r="X6" s="75"/>
      <c r="Y6" s="75"/>
      <c r="BC6" s="6"/>
      <c r="BD6" s="6"/>
      <c r="BE6" s="5"/>
      <c r="BF6" s="5"/>
      <c r="BG6" s="5"/>
      <c r="BH6" s="6"/>
      <c r="BI6" s="6"/>
      <c r="BJ6" s="5"/>
      <c r="BK6" s="5"/>
      <c r="BL6" s="5"/>
      <c r="BM6" s="6"/>
      <c r="BN6" s="6"/>
      <c r="BO6" s="5"/>
      <c r="BP6" s="5"/>
      <c r="BQ6" s="5"/>
      <c r="BR6" s="6"/>
      <c r="BS6" s="6"/>
      <c r="BT6" s="5"/>
      <c r="BU6" s="5"/>
      <c r="BV6" s="5"/>
      <c r="BW6" s="5"/>
      <c r="BX6" s="5"/>
      <c r="BY6" s="5"/>
      <c r="BZ6" s="5"/>
      <c r="CA6" s="5"/>
      <c r="CB6" s="5"/>
      <c r="CC6" s="5"/>
      <c r="CD6" s="5"/>
    </row>
    <row r="7" spans="1:82" ht="15">
      <c r="A7" s="1078"/>
      <c r="B7" s="158"/>
      <c r="C7" s="1079"/>
      <c r="D7" s="1080"/>
      <c r="E7" s="75"/>
      <c r="F7" s="75"/>
      <c r="G7" s="75"/>
      <c r="H7" s="75"/>
      <c r="I7" s="75"/>
      <c r="J7" s="75"/>
      <c r="K7" s="75"/>
      <c r="L7" s="75"/>
      <c r="M7" s="75"/>
      <c r="N7" s="75"/>
      <c r="O7" s="75"/>
      <c r="P7" s="75"/>
      <c r="Q7" s="75"/>
      <c r="R7" s="75"/>
      <c r="S7" s="75"/>
      <c r="T7" s="75"/>
      <c r="U7" s="75"/>
      <c r="V7" s="75"/>
      <c r="W7" s="75"/>
      <c r="X7" s="75"/>
      <c r="Y7" s="75"/>
      <c r="BC7" s="6"/>
      <c r="BD7" s="6"/>
      <c r="BE7" s="5"/>
      <c r="BF7" s="5"/>
      <c r="BG7" s="5"/>
      <c r="BH7" s="6"/>
      <c r="BI7" s="6"/>
      <c r="BJ7" s="5"/>
      <c r="BK7" s="5"/>
      <c r="BL7" s="5"/>
      <c r="BM7" s="6"/>
      <c r="BN7" s="6"/>
      <c r="BO7" s="5"/>
      <c r="BP7" s="5"/>
      <c r="BQ7" s="5"/>
      <c r="BR7" s="6"/>
      <c r="BS7" s="6"/>
      <c r="BT7" s="5"/>
      <c r="BU7" s="5"/>
      <c r="BV7" s="5"/>
      <c r="BW7" s="5"/>
      <c r="BX7" s="5"/>
      <c r="BY7" s="5"/>
      <c r="BZ7" s="5"/>
      <c r="CA7" s="5"/>
      <c r="CB7" s="5"/>
      <c r="CC7" s="5"/>
      <c r="CD7" s="5"/>
    </row>
    <row r="8" spans="1:82">
      <c r="A8" s="155"/>
      <c r="B8" s="155"/>
      <c r="C8" s="156"/>
      <c r="D8" s="159"/>
      <c r="E8" s="75"/>
      <c r="F8" s="157"/>
      <c r="G8" s="75"/>
      <c r="H8" s="75"/>
      <c r="I8" s="75"/>
      <c r="J8" s="75"/>
      <c r="K8" s="75"/>
      <c r="L8" s="75"/>
      <c r="M8" s="75"/>
      <c r="N8" s="75"/>
      <c r="O8" s="75"/>
      <c r="P8" s="75"/>
      <c r="Q8" s="75"/>
      <c r="R8" s="75"/>
      <c r="S8" s="75"/>
      <c r="T8" s="75"/>
      <c r="U8" s="75"/>
      <c r="V8" s="75"/>
      <c r="W8" s="75"/>
      <c r="X8" s="75"/>
      <c r="Y8" s="75"/>
      <c r="BC8" s="9"/>
      <c r="BD8" s="6"/>
      <c r="BE8" s="5"/>
      <c r="BF8" s="5"/>
      <c r="BG8" s="5"/>
      <c r="BH8" s="9"/>
      <c r="BI8" s="6"/>
      <c r="BJ8" s="5"/>
      <c r="BK8" s="5"/>
      <c r="BL8" s="5"/>
      <c r="BM8" s="9"/>
      <c r="BN8" s="6"/>
      <c r="BO8" s="5"/>
      <c r="BP8" s="5"/>
      <c r="BQ8" s="5"/>
      <c r="BR8" s="9"/>
      <c r="BS8" s="6"/>
      <c r="BT8" s="5"/>
      <c r="BU8" s="5"/>
      <c r="BV8" s="5"/>
      <c r="BW8" s="6"/>
      <c r="BX8" s="5"/>
      <c r="BY8" s="5"/>
      <c r="BZ8" s="5"/>
      <c r="CA8" s="5"/>
      <c r="CB8" s="5"/>
      <c r="CC8" s="5"/>
      <c r="CD8" s="5"/>
    </row>
    <row r="9" spans="1:82" ht="15.75">
      <c r="A9" s="77" t="s">
        <v>534</v>
      </c>
      <c r="B9" s="158"/>
      <c r="C9" s="160"/>
      <c r="D9" s="159"/>
      <c r="E9" s="75"/>
      <c r="F9" s="75"/>
      <c r="G9" s="75"/>
      <c r="H9" s="75"/>
      <c r="I9" s="75"/>
      <c r="J9" s="75"/>
      <c r="K9" s="75"/>
      <c r="L9" s="75"/>
      <c r="M9" s="75"/>
      <c r="N9" s="75"/>
      <c r="O9" s="75"/>
      <c r="P9" s="75"/>
      <c r="Q9" s="75"/>
      <c r="R9" s="75"/>
      <c r="S9" s="75"/>
      <c r="T9" s="75"/>
      <c r="U9" s="75"/>
      <c r="V9" s="75"/>
      <c r="W9" s="75"/>
      <c r="X9" s="75"/>
      <c r="Y9" s="75"/>
      <c r="BC9" s="5"/>
      <c r="BD9" s="6"/>
      <c r="BE9" s="5"/>
      <c r="BF9" s="5"/>
      <c r="BG9" s="5"/>
      <c r="BH9" s="5"/>
      <c r="BI9" s="6"/>
      <c r="BJ9" s="5"/>
      <c r="BK9" s="5"/>
      <c r="BL9" s="5"/>
      <c r="BM9" s="5"/>
      <c r="BN9" s="6"/>
      <c r="BO9" s="5"/>
      <c r="BP9" s="5"/>
      <c r="BQ9" s="5"/>
      <c r="BR9" s="5"/>
      <c r="BS9" s="6"/>
      <c r="BT9" s="5"/>
      <c r="BU9" s="5"/>
      <c r="BV9" s="5"/>
      <c r="BW9" s="5"/>
      <c r="BX9" s="5"/>
      <c r="BY9" s="5"/>
      <c r="BZ9" s="5"/>
      <c r="CA9" s="5"/>
      <c r="CB9" s="5"/>
      <c r="CC9" s="5"/>
      <c r="CD9" s="5"/>
    </row>
    <row r="10" spans="1:82">
      <c r="A10" s="161"/>
      <c r="B10" s="161"/>
      <c r="C10" s="162"/>
      <c r="D10" s="81"/>
      <c r="E10" s="75"/>
      <c r="F10" s="75"/>
      <c r="G10" s="1151" t="s">
        <v>188</v>
      </c>
      <c r="H10" s="1152"/>
      <c r="I10" s="1152"/>
      <c r="J10" s="1153"/>
      <c r="K10" s="75"/>
      <c r="L10" s="75"/>
      <c r="M10" s="75"/>
      <c r="N10" s="75"/>
      <c r="O10" s="75"/>
      <c r="P10" s="75"/>
      <c r="Q10" s="75"/>
      <c r="R10" s="75"/>
      <c r="S10" s="75"/>
      <c r="T10" s="75"/>
      <c r="U10" s="75"/>
      <c r="V10" s="75"/>
      <c r="W10" s="75"/>
      <c r="X10" s="75"/>
      <c r="Y10" s="75"/>
      <c r="BC10" s="5"/>
      <c r="BD10" s="5"/>
      <c r="BE10" s="6"/>
      <c r="BG10" s="6"/>
      <c r="BH10" s="5"/>
      <c r="BI10" s="5"/>
      <c r="BJ10" s="5"/>
      <c r="BK10" s="5"/>
      <c r="BL10" s="5"/>
      <c r="BM10" s="5"/>
      <c r="BN10" s="5"/>
      <c r="BO10" s="5"/>
      <c r="BP10" s="5"/>
      <c r="BQ10" s="5"/>
      <c r="BR10" s="5"/>
      <c r="BS10" s="5"/>
      <c r="BT10" s="5"/>
      <c r="BU10" s="5"/>
      <c r="BV10" s="5"/>
      <c r="BW10" s="5"/>
      <c r="BX10" s="5"/>
      <c r="BY10" s="5"/>
      <c r="BZ10" s="5"/>
      <c r="CA10" s="5"/>
      <c r="CB10" s="5"/>
      <c r="CC10" s="5"/>
      <c r="CD10" s="5"/>
    </row>
    <row r="11" spans="1:82">
      <c r="A11" s="163" t="s">
        <v>271</v>
      </c>
      <c r="B11" s="119" t="s">
        <v>268</v>
      </c>
      <c r="C11" s="894"/>
      <c r="D11" s="164" t="str">
        <f>IF(C11=0,"",(C11*100)/C$38)</f>
        <v/>
      </c>
      <c r="E11" s="75"/>
      <c r="F11" s="75" t="s">
        <v>89</v>
      </c>
      <c r="G11" s="1154"/>
      <c r="H11" s="1155"/>
      <c r="I11" s="1155"/>
      <c r="J11" s="1156"/>
      <c r="K11" s="75"/>
      <c r="L11" s="75"/>
      <c r="M11" s="75"/>
      <c r="N11" s="75"/>
      <c r="O11" s="75"/>
      <c r="P11" s="75"/>
      <c r="Q11" s="75"/>
      <c r="R11" s="75"/>
      <c r="S11" s="75"/>
      <c r="T11" s="75"/>
      <c r="U11" s="75"/>
      <c r="V11" s="75"/>
      <c r="W11" s="75"/>
      <c r="X11" s="75"/>
      <c r="Y11" s="75"/>
      <c r="BC11" s="5"/>
      <c r="BD11" s="6"/>
      <c r="BE11" s="5"/>
      <c r="BF11" s="5"/>
      <c r="BG11" s="6"/>
      <c r="BH11" s="5"/>
      <c r="BI11" s="6"/>
      <c r="BJ11" s="5"/>
      <c r="BK11" s="5"/>
      <c r="BL11" s="5"/>
      <c r="BM11" s="5"/>
      <c r="BN11" s="6"/>
      <c r="BO11" s="5"/>
      <c r="BP11" s="5"/>
      <c r="BQ11" s="5"/>
      <c r="BR11" s="5"/>
      <c r="BS11" s="6"/>
      <c r="BT11" s="5"/>
      <c r="BU11" s="5"/>
      <c r="BV11" s="5"/>
      <c r="BW11" s="5"/>
      <c r="BX11" s="5"/>
      <c r="BY11" s="5"/>
      <c r="BZ11" s="5"/>
      <c r="CA11" s="10"/>
      <c r="CB11" s="5"/>
      <c r="CC11" s="5"/>
      <c r="CD11" s="5"/>
    </row>
    <row r="12" spans="1:82">
      <c r="A12" s="163"/>
      <c r="B12" s="119" t="s">
        <v>479</v>
      </c>
      <c r="C12" s="894"/>
      <c r="D12" s="164" t="str">
        <f>IF(C12=0,"",(C12*100)/C$38)</f>
        <v/>
      </c>
      <c r="E12" s="75"/>
      <c r="F12" s="75"/>
      <c r="G12" s="1154"/>
      <c r="H12" s="1155"/>
      <c r="I12" s="1155"/>
      <c r="J12" s="1156"/>
      <c r="K12" s="75"/>
      <c r="L12" s="75"/>
      <c r="M12" s="75"/>
      <c r="N12" s="75"/>
      <c r="O12" s="75"/>
      <c r="P12" s="75"/>
      <c r="Q12" s="75"/>
      <c r="R12" s="75"/>
      <c r="S12" s="75"/>
      <c r="T12" s="75"/>
      <c r="U12" s="75"/>
      <c r="V12" s="75"/>
      <c r="W12" s="75"/>
      <c r="X12" s="75"/>
      <c r="Y12" s="75"/>
      <c r="BC12" s="5"/>
      <c r="BD12" s="6"/>
      <c r="BE12" s="5"/>
      <c r="BF12" s="5"/>
      <c r="BG12" s="6"/>
      <c r="BH12" s="5"/>
      <c r="BI12" s="6"/>
      <c r="BJ12" s="5"/>
      <c r="BK12" s="5"/>
      <c r="BL12" s="5"/>
      <c r="BM12" s="5"/>
      <c r="BN12" s="6"/>
      <c r="BO12" s="5"/>
      <c r="BP12" s="5"/>
      <c r="BQ12" s="5"/>
      <c r="BR12" s="5"/>
      <c r="BS12" s="6"/>
      <c r="BT12" s="5"/>
      <c r="BU12" s="5"/>
      <c r="BV12" s="5"/>
      <c r="BW12" s="5"/>
      <c r="BX12" s="5"/>
      <c r="BY12" s="5"/>
      <c r="BZ12" s="5"/>
      <c r="CA12" s="10"/>
      <c r="CB12" s="5"/>
      <c r="CC12" s="5"/>
      <c r="CD12" s="5"/>
    </row>
    <row r="13" spans="1:82">
      <c r="A13" s="165"/>
      <c r="B13" s="166" t="s">
        <v>269</v>
      </c>
      <c r="C13" s="167">
        <f>Kapitalbedarf!C23+Kapitalbedarf!C32</f>
        <v>0</v>
      </c>
      <c r="D13" s="168" t="str">
        <f>IF(C13=0,"",(C13*100)/C$38)</f>
        <v/>
      </c>
      <c r="E13" s="75"/>
      <c r="F13" s="75"/>
      <c r="G13" s="1154"/>
      <c r="H13" s="1155"/>
      <c r="I13" s="1155"/>
      <c r="J13" s="1156"/>
      <c r="K13" s="75"/>
      <c r="L13" s="75"/>
      <c r="M13" s="75"/>
      <c r="N13" s="75"/>
      <c r="O13" s="75"/>
      <c r="P13" s="75"/>
      <c r="Q13" s="75"/>
      <c r="R13" s="75"/>
      <c r="S13" s="75"/>
      <c r="T13" s="75"/>
      <c r="U13" s="75"/>
      <c r="V13" s="75"/>
      <c r="W13" s="75"/>
      <c r="X13" s="75"/>
      <c r="Y13" s="75"/>
      <c r="BC13" s="5"/>
      <c r="BD13" s="5"/>
      <c r="BE13" s="6"/>
      <c r="BF13" s="5"/>
      <c r="BG13" s="6"/>
      <c r="BH13" s="5"/>
      <c r="BI13" s="5"/>
      <c r="BJ13" s="6"/>
      <c r="BK13" s="5"/>
      <c r="BL13" s="6"/>
      <c r="BM13" s="5"/>
      <c r="BN13" s="5"/>
      <c r="BO13" s="6"/>
      <c r="BP13" s="5"/>
      <c r="BQ13" s="6"/>
      <c r="BR13" s="5"/>
      <c r="BS13" s="5"/>
      <c r="BT13" s="6"/>
      <c r="BU13" s="5"/>
      <c r="BV13" s="6"/>
      <c r="BW13" s="5"/>
      <c r="BX13" s="6"/>
      <c r="BY13" s="5"/>
      <c r="BZ13" s="6"/>
      <c r="CA13" s="10"/>
      <c r="CB13" s="11"/>
      <c r="CC13" s="10"/>
      <c r="CD13" s="11"/>
    </row>
    <row r="14" spans="1:82">
      <c r="A14" s="169" t="s">
        <v>272</v>
      </c>
      <c r="B14" s="170"/>
      <c r="C14" s="171">
        <f>SUM(C11:C13)</f>
        <v>0</v>
      </c>
      <c r="D14" s="172" t="str">
        <f>IF(C14=0,"",(C14*100)/C$38)</f>
        <v/>
      </c>
      <c r="E14" s="75"/>
      <c r="F14" s="75"/>
      <c r="G14" s="1157"/>
      <c r="H14" s="1158"/>
      <c r="I14" s="1158"/>
      <c r="J14" s="1159"/>
      <c r="K14" s="75"/>
      <c r="L14" s="75"/>
      <c r="M14" s="75"/>
      <c r="N14" s="75"/>
      <c r="O14" s="75"/>
      <c r="P14" s="75"/>
      <c r="Q14" s="75"/>
      <c r="R14" s="75"/>
      <c r="S14" s="75"/>
      <c r="T14" s="75"/>
      <c r="U14" s="75"/>
      <c r="V14" s="75"/>
      <c r="W14" s="75"/>
      <c r="X14" s="75"/>
      <c r="Y14" s="75"/>
      <c r="BC14" s="5"/>
      <c r="BD14" s="5"/>
      <c r="BE14" s="6"/>
      <c r="BF14" s="5"/>
      <c r="BG14" s="6"/>
      <c r="BH14" s="5"/>
      <c r="BI14" s="5"/>
      <c r="BJ14" s="6"/>
      <c r="BK14" s="5"/>
      <c r="BL14" s="6"/>
      <c r="BM14" s="5"/>
      <c r="BN14" s="5"/>
      <c r="BO14" s="6"/>
      <c r="BP14" s="5"/>
      <c r="BQ14" s="6"/>
      <c r="BR14" s="5"/>
      <c r="BS14" s="5"/>
      <c r="BT14" s="6"/>
      <c r="BU14" s="5"/>
      <c r="BV14" s="6"/>
      <c r="BW14" s="5"/>
      <c r="BX14" s="6"/>
      <c r="BY14" s="5"/>
      <c r="BZ14" s="6"/>
      <c r="CA14" s="10"/>
      <c r="CB14" s="11"/>
      <c r="CC14" s="10"/>
      <c r="CD14" s="11"/>
    </row>
    <row r="15" spans="1:82">
      <c r="A15" s="119"/>
      <c r="B15" s="119"/>
      <c r="C15" s="173"/>
      <c r="D15" s="174"/>
      <c r="E15" s="175"/>
      <c r="F15" s="176"/>
      <c r="G15" s="176"/>
      <c r="H15" s="177" t="str">
        <f>IF(OR(AND(H18&gt;0,H18&lt;1),H18&gt;36,H18&gt;F18*12,AND(H19&gt;0,H19&lt;1),H19&gt;36,H19&gt;F19*12,AND(H21&gt;0,H21&lt;1),H21&gt;84,H21&gt;F21*12),"Überprüfe Eingabe: Tilgungsfreie Zeit in Monaten","")</f>
        <v/>
      </c>
      <c r="I15" s="75"/>
      <c r="J15" s="75"/>
      <c r="K15" s="75"/>
      <c r="L15" s="75"/>
      <c r="M15" s="75"/>
      <c r="N15" s="75"/>
      <c r="O15" s="75"/>
      <c r="P15" s="75"/>
      <c r="Q15" s="75"/>
      <c r="R15" s="75"/>
      <c r="S15" s="75"/>
      <c r="T15" s="75"/>
      <c r="U15" s="75"/>
      <c r="V15" s="75"/>
      <c r="W15" s="75"/>
      <c r="X15" s="75"/>
      <c r="Y15" s="75"/>
      <c r="BC15" s="12"/>
      <c r="BD15" s="6"/>
      <c r="BE15" s="6"/>
      <c r="BF15" s="6"/>
      <c r="BG15" s="6"/>
      <c r="BH15" s="5"/>
      <c r="BI15" s="6"/>
      <c r="BJ15" s="6"/>
      <c r="BK15" s="6"/>
      <c r="BL15" s="6"/>
      <c r="BM15" s="5"/>
      <c r="BN15" s="6"/>
      <c r="BO15" s="6"/>
      <c r="BP15" s="6"/>
      <c r="BQ15" s="6"/>
      <c r="BR15" s="5"/>
      <c r="BS15" s="6"/>
      <c r="BT15" s="6"/>
      <c r="BU15" s="6"/>
      <c r="BV15" s="6"/>
      <c r="BW15" s="6"/>
      <c r="BX15" s="6"/>
      <c r="BY15" s="6"/>
      <c r="BZ15" s="13"/>
      <c r="CA15" s="7"/>
      <c r="CB15" s="7"/>
      <c r="CC15" s="7"/>
      <c r="CD15" s="7"/>
    </row>
    <row r="16" spans="1:82">
      <c r="A16" s="169" t="s">
        <v>381</v>
      </c>
      <c r="B16" s="178"/>
      <c r="C16" s="179">
        <f>C6-C14</f>
        <v>0</v>
      </c>
      <c r="D16" s="168"/>
      <c r="E16" s="180" t="s">
        <v>52</v>
      </c>
      <c r="F16" s="180" t="s">
        <v>71</v>
      </c>
      <c r="G16" s="180" t="s">
        <v>95</v>
      </c>
      <c r="H16" s="180" t="s">
        <v>378</v>
      </c>
      <c r="I16" s="83" t="s">
        <v>70</v>
      </c>
      <c r="J16" s="180" t="s">
        <v>193</v>
      </c>
      <c r="K16" s="75"/>
      <c r="L16" s="75"/>
      <c r="M16" s="75"/>
      <c r="N16" s="75"/>
      <c r="O16" s="75"/>
      <c r="P16" s="75"/>
      <c r="Q16" s="75"/>
      <c r="R16" s="75"/>
      <c r="S16" s="75"/>
      <c r="T16" s="75"/>
      <c r="U16" s="75"/>
      <c r="V16" s="75"/>
      <c r="W16" s="75"/>
      <c r="X16" s="75"/>
      <c r="Y16" s="75"/>
      <c r="BC16" s="12"/>
      <c r="BD16" s="6"/>
      <c r="BE16" s="6"/>
      <c r="BF16" s="6"/>
      <c r="BG16" s="6"/>
      <c r="BH16" s="5"/>
      <c r="BI16" s="6"/>
      <c r="BJ16" s="6"/>
      <c r="BK16" s="6"/>
      <c r="BL16" s="6"/>
      <c r="BM16" s="5"/>
      <c r="BN16" s="6"/>
      <c r="BO16" s="6"/>
      <c r="BP16" s="6"/>
      <c r="BQ16" s="6"/>
      <c r="BR16" s="5"/>
      <c r="BS16" s="6"/>
      <c r="BT16" s="6"/>
      <c r="BU16" s="6"/>
      <c r="BV16" s="6"/>
      <c r="BW16" s="6"/>
      <c r="BX16" s="6"/>
      <c r="BY16" s="6"/>
      <c r="BZ16" s="13"/>
      <c r="CA16" s="7"/>
      <c r="CB16" s="7"/>
      <c r="CC16" s="7"/>
      <c r="CD16" s="7"/>
    </row>
    <row r="17" spans="1:82" ht="25.5">
      <c r="A17" s="163" t="s">
        <v>266</v>
      </c>
      <c r="B17" s="181"/>
      <c r="C17" s="110"/>
      <c r="D17" s="182"/>
      <c r="E17" s="183" t="s">
        <v>379</v>
      </c>
      <c r="F17" s="184" t="s">
        <v>47</v>
      </c>
      <c r="G17" s="184" t="s">
        <v>47</v>
      </c>
      <c r="H17" s="183" t="s">
        <v>477</v>
      </c>
      <c r="I17" s="185" t="s">
        <v>72</v>
      </c>
      <c r="J17" s="184" t="s">
        <v>30</v>
      </c>
      <c r="K17" s="75"/>
      <c r="L17" s="75"/>
      <c r="M17" s="75"/>
      <c r="N17" s="75"/>
      <c r="O17" s="75"/>
      <c r="P17" s="75"/>
      <c r="Q17" s="75"/>
      <c r="R17" s="75"/>
      <c r="S17" s="75"/>
      <c r="T17" s="75"/>
      <c r="U17" s="75"/>
      <c r="V17" s="75"/>
      <c r="W17" s="75"/>
      <c r="X17" s="75"/>
      <c r="Y17" s="75"/>
      <c r="BC17" s="12"/>
      <c r="BD17" s="6"/>
      <c r="BE17" s="6"/>
      <c r="BF17" s="6"/>
      <c r="BG17" s="6"/>
      <c r="BH17" s="5"/>
      <c r="BI17" s="6"/>
      <c r="BJ17" s="6"/>
      <c r="BK17" s="6"/>
      <c r="BL17" s="6"/>
      <c r="BM17" s="5"/>
      <c r="BN17" s="6"/>
      <c r="BO17" s="6"/>
      <c r="BP17" s="6"/>
      <c r="BQ17" s="6"/>
      <c r="BR17" s="5"/>
      <c r="BS17" s="6"/>
      <c r="BT17" s="6"/>
      <c r="BU17" s="6"/>
      <c r="BV17" s="6"/>
      <c r="BW17" s="6"/>
      <c r="BX17" s="6"/>
      <c r="BY17" s="6"/>
      <c r="BZ17" s="13"/>
      <c r="CA17" s="7"/>
      <c r="CB17" s="7"/>
      <c r="CC17" s="7"/>
      <c r="CD17" s="7"/>
    </row>
    <row r="18" spans="1:82">
      <c r="A18" s="104" t="s">
        <v>93</v>
      </c>
      <c r="B18" s="952"/>
      <c r="C18" s="894"/>
      <c r="D18" s="168" t="str">
        <f t="shared" ref="D18:D23" si="0">IF(C18="","",(C18*100)/C$38)</f>
        <v/>
      </c>
      <c r="E18" s="955"/>
      <c r="F18" s="956"/>
      <c r="G18" s="956"/>
      <c r="H18" s="957"/>
      <c r="I18" s="957"/>
      <c r="J18" s="167">
        <f t="shared" ref="J18:J23" si="1">ROUND(IF(I18="",0,C18*(100-I18)/100),-2)</f>
        <v>0</v>
      </c>
      <c r="K18" s="75"/>
      <c r="L18" s="75"/>
      <c r="M18" s="75"/>
      <c r="N18" s="75"/>
      <c r="O18" s="75"/>
      <c r="P18" s="75"/>
      <c r="Q18" s="75"/>
      <c r="R18" s="75"/>
      <c r="S18" s="75"/>
      <c r="T18" s="75"/>
      <c r="U18" s="75"/>
      <c r="V18" s="75"/>
      <c r="W18" s="75"/>
      <c r="X18" s="75"/>
      <c r="Y18" s="75"/>
      <c r="BC18" s="12"/>
      <c r="BD18" s="6"/>
      <c r="BE18" s="6"/>
      <c r="BF18" s="6"/>
      <c r="BG18" s="6"/>
      <c r="BH18" s="5"/>
      <c r="BI18" s="6"/>
      <c r="BJ18" s="6"/>
      <c r="BK18" s="6"/>
      <c r="BL18" s="6"/>
      <c r="BM18" s="5"/>
      <c r="BN18" s="6"/>
      <c r="BO18" s="6"/>
      <c r="BP18" s="6"/>
      <c r="BQ18" s="6"/>
      <c r="BR18" s="5"/>
      <c r="BS18" s="6"/>
      <c r="BT18" s="6"/>
      <c r="BU18" s="6"/>
      <c r="BV18" s="6"/>
      <c r="BW18" s="6"/>
      <c r="BX18" s="6"/>
      <c r="BY18" s="6"/>
      <c r="BZ18" s="13"/>
      <c r="CA18" s="7"/>
      <c r="CB18" s="7"/>
      <c r="CC18" s="7"/>
      <c r="CD18" s="7"/>
    </row>
    <row r="19" spans="1:82">
      <c r="A19" s="104" t="s">
        <v>94</v>
      </c>
      <c r="B19" s="952"/>
      <c r="C19" s="894"/>
      <c r="D19" s="168" t="str">
        <f t="shared" si="0"/>
        <v/>
      </c>
      <c r="E19" s="955"/>
      <c r="F19" s="956"/>
      <c r="G19" s="956"/>
      <c r="H19" s="957"/>
      <c r="I19" s="957"/>
      <c r="J19" s="167">
        <f t="shared" si="1"/>
        <v>0</v>
      </c>
      <c r="K19" s="75"/>
      <c r="L19" s="75"/>
      <c r="M19" s="75"/>
      <c r="N19" s="75"/>
      <c r="O19" s="75"/>
      <c r="P19" s="75"/>
      <c r="Q19" s="75"/>
      <c r="R19" s="75"/>
      <c r="S19" s="75"/>
      <c r="T19" s="75"/>
      <c r="U19" s="75"/>
      <c r="V19" s="75"/>
      <c r="W19" s="75"/>
      <c r="X19" s="75"/>
      <c r="Y19" s="75"/>
      <c r="BC19" s="12"/>
      <c r="BD19" s="6"/>
      <c r="BE19" s="6"/>
      <c r="BF19" s="6"/>
      <c r="BG19" s="6"/>
      <c r="BH19" s="5"/>
      <c r="BI19" s="6"/>
      <c r="BJ19" s="6"/>
      <c r="BK19" s="6"/>
      <c r="BL19" s="6"/>
      <c r="BM19" s="5"/>
      <c r="BN19" s="6"/>
      <c r="BO19" s="6"/>
      <c r="BP19" s="6"/>
      <c r="BQ19" s="6"/>
      <c r="BR19" s="5"/>
      <c r="BS19" s="6"/>
      <c r="BT19" s="6"/>
      <c r="BU19" s="6"/>
      <c r="BV19" s="6"/>
      <c r="BW19" s="6"/>
      <c r="BX19" s="6"/>
      <c r="BY19" s="6"/>
      <c r="BZ19" s="13"/>
      <c r="CA19" s="7"/>
      <c r="CB19" s="7"/>
      <c r="CC19" s="7"/>
      <c r="CD19" s="7"/>
    </row>
    <row r="20" spans="1:82">
      <c r="A20" s="186" t="s">
        <v>440</v>
      </c>
      <c r="B20" s="952"/>
      <c r="C20" s="894"/>
      <c r="D20" s="168" t="str">
        <f t="shared" si="0"/>
        <v/>
      </c>
      <c r="E20" s="955"/>
      <c r="F20" s="956"/>
      <c r="G20" s="956"/>
      <c r="H20" s="957"/>
      <c r="I20" s="957"/>
      <c r="J20" s="167">
        <f t="shared" si="1"/>
        <v>0</v>
      </c>
      <c r="K20" s="75"/>
      <c r="L20" s="75"/>
      <c r="M20" s="75"/>
      <c r="N20" s="75"/>
      <c r="O20" s="75"/>
      <c r="P20" s="75"/>
      <c r="Q20" s="75"/>
      <c r="R20" s="75"/>
      <c r="S20" s="75"/>
      <c r="T20" s="75"/>
      <c r="U20" s="75"/>
      <c r="V20" s="75"/>
      <c r="W20" s="75"/>
      <c r="X20" s="75"/>
      <c r="Y20" s="75"/>
      <c r="BC20" s="12"/>
      <c r="BD20" s="6"/>
      <c r="BE20" s="6"/>
      <c r="BF20" s="6"/>
      <c r="BG20" s="6"/>
      <c r="BH20" s="5"/>
      <c r="BI20" s="6"/>
      <c r="BJ20" s="6"/>
      <c r="BK20" s="6"/>
      <c r="BL20" s="6"/>
      <c r="BM20" s="5"/>
      <c r="BN20" s="6"/>
      <c r="BO20" s="6"/>
      <c r="BP20" s="6"/>
      <c r="BQ20" s="6"/>
      <c r="BR20" s="5"/>
      <c r="BS20" s="6"/>
      <c r="BT20" s="6"/>
      <c r="BU20" s="6"/>
      <c r="BV20" s="6"/>
      <c r="BW20" s="6"/>
      <c r="BX20" s="6"/>
      <c r="BY20" s="6"/>
      <c r="BZ20" s="13"/>
      <c r="CA20" s="7"/>
      <c r="CB20" s="7"/>
      <c r="CC20" s="7"/>
      <c r="CD20" s="7"/>
    </row>
    <row r="21" spans="1:82">
      <c r="A21" s="1160" t="s">
        <v>415</v>
      </c>
      <c r="B21" s="1161"/>
      <c r="C21" s="894"/>
      <c r="D21" s="168" t="str">
        <f t="shared" si="0"/>
        <v/>
      </c>
      <c r="E21" s="188"/>
      <c r="F21" s="188"/>
      <c r="G21" s="188"/>
      <c r="H21" s="188"/>
      <c r="I21" s="957">
        <v>100</v>
      </c>
      <c r="J21" s="167">
        <f t="shared" si="1"/>
        <v>0</v>
      </c>
      <c r="K21" s="75"/>
      <c r="L21" s="75"/>
      <c r="M21" s="75"/>
      <c r="N21" s="75"/>
      <c r="O21" s="75"/>
      <c r="P21" s="75"/>
      <c r="Q21" s="75"/>
      <c r="R21" s="75"/>
      <c r="S21" s="75"/>
      <c r="T21" s="75"/>
      <c r="U21" s="75"/>
      <c r="V21" s="75"/>
      <c r="W21" s="75"/>
      <c r="X21" s="75"/>
      <c r="Y21" s="75"/>
      <c r="BC21" s="12"/>
      <c r="BD21" s="6"/>
      <c r="BE21" s="6"/>
      <c r="BF21" s="6"/>
      <c r="BG21" s="6"/>
      <c r="BH21" s="5"/>
      <c r="BI21" s="6"/>
      <c r="BJ21" s="6"/>
      <c r="BK21" s="6"/>
      <c r="BL21" s="6"/>
      <c r="BM21" s="5"/>
      <c r="BN21" s="6"/>
      <c r="BO21" s="6"/>
      <c r="BP21" s="6"/>
      <c r="BQ21" s="6"/>
      <c r="BR21" s="5"/>
      <c r="BS21" s="6"/>
      <c r="BT21" s="6"/>
      <c r="BU21" s="6"/>
      <c r="BV21" s="6"/>
      <c r="BW21" s="6"/>
      <c r="BX21" s="6"/>
      <c r="BY21" s="6"/>
      <c r="BZ21" s="13"/>
      <c r="CA21" s="7"/>
      <c r="CB21" s="7"/>
      <c r="CC21" s="7"/>
      <c r="CD21" s="7"/>
    </row>
    <row r="22" spans="1:82">
      <c r="A22" s="1160" t="s">
        <v>127</v>
      </c>
      <c r="B22" s="1161"/>
      <c r="C22" s="894"/>
      <c r="D22" s="168" t="str">
        <f t="shared" si="0"/>
        <v/>
      </c>
      <c r="E22" s="955"/>
      <c r="F22" s="188"/>
      <c r="G22" s="188"/>
      <c r="H22" s="188"/>
      <c r="I22" s="908">
        <v>100</v>
      </c>
      <c r="J22" s="189">
        <f t="shared" si="1"/>
        <v>0</v>
      </c>
      <c r="K22" s="75"/>
      <c r="L22" s="75"/>
      <c r="M22" s="75"/>
      <c r="N22" s="75"/>
      <c r="O22" s="75"/>
      <c r="P22" s="75"/>
      <c r="Q22" s="75"/>
      <c r="R22" s="75"/>
      <c r="S22" s="75"/>
      <c r="T22" s="75"/>
      <c r="U22" s="75"/>
      <c r="V22" s="75"/>
      <c r="W22" s="75"/>
      <c r="X22" s="75"/>
      <c r="Y22" s="75"/>
      <c r="BC22" s="12"/>
      <c r="BD22" s="6"/>
      <c r="BE22" s="6"/>
      <c r="BF22" s="6"/>
      <c r="BG22" s="6"/>
      <c r="BH22" s="5"/>
      <c r="BI22" s="6"/>
      <c r="BJ22" s="6"/>
      <c r="BK22" s="6"/>
      <c r="BL22" s="6"/>
      <c r="BM22" s="5"/>
      <c r="BN22" s="6"/>
      <c r="BO22" s="6"/>
      <c r="BP22" s="6"/>
      <c r="BQ22" s="6"/>
      <c r="BR22" s="5"/>
      <c r="BS22" s="6"/>
      <c r="BT22" s="6"/>
      <c r="BU22" s="6"/>
      <c r="BV22" s="6"/>
      <c r="BW22" s="6"/>
      <c r="BX22" s="6"/>
      <c r="BY22" s="6"/>
      <c r="BZ22" s="13"/>
      <c r="CA22" s="7"/>
      <c r="CB22" s="7"/>
      <c r="CC22" s="7"/>
      <c r="CD22" s="7"/>
    </row>
    <row r="23" spans="1:82">
      <c r="A23" s="190" t="s">
        <v>252</v>
      </c>
      <c r="B23" s="953"/>
      <c r="C23" s="894"/>
      <c r="D23" s="168" t="str">
        <f t="shared" si="0"/>
        <v/>
      </c>
      <c r="E23" s="955"/>
      <c r="F23" s="957"/>
      <c r="G23" s="957"/>
      <c r="H23" s="191"/>
      <c r="I23" s="191"/>
      <c r="J23" s="192">
        <f t="shared" si="1"/>
        <v>0</v>
      </c>
      <c r="K23" s="75"/>
      <c r="L23" s="75"/>
      <c r="M23" s="75"/>
      <c r="N23" s="75"/>
      <c r="O23" s="75"/>
      <c r="P23" s="75"/>
      <c r="Q23" s="75"/>
      <c r="R23" s="75"/>
      <c r="S23" s="75"/>
      <c r="T23" s="75"/>
      <c r="U23" s="75"/>
      <c r="V23" s="75"/>
      <c r="W23" s="75"/>
      <c r="X23" s="75"/>
      <c r="Y23" s="75"/>
      <c r="BC23" s="12"/>
      <c r="BD23" s="6"/>
      <c r="BE23" s="6"/>
      <c r="BF23" s="6"/>
      <c r="BG23" s="6"/>
      <c r="BH23" s="5"/>
      <c r="BI23" s="6"/>
      <c r="BJ23" s="6"/>
      <c r="BK23" s="6"/>
      <c r="BL23" s="6"/>
      <c r="BM23" s="5"/>
      <c r="BN23" s="6"/>
      <c r="BO23" s="6"/>
      <c r="BP23" s="6"/>
      <c r="BQ23" s="6"/>
      <c r="BR23" s="5"/>
      <c r="BS23" s="6"/>
      <c r="BT23" s="6"/>
      <c r="BU23" s="6"/>
      <c r="BV23" s="6"/>
      <c r="BW23" s="6"/>
      <c r="BX23" s="6"/>
      <c r="BY23" s="6"/>
      <c r="BZ23" s="13"/>
      <c r="CA23" s="7"/>
      <c r="CB23" s="7"/>
      <c r="CC23" s="7"/>
      <c r="CD23" s="7"/>
    </row>
    <row r="24" spans="1:82" ht="25.5">
      <c r="A24" s="104"/>
      <c r="B24" s="117"/>
      <c r="C24" s="117"/>
      <c r="D24" s="193"/>
      <c r="E24" s="117"/>
      <c r="F24" s="194" t="s">
        <v>254</v>
      </c>
      <c r="G24" s="117"/>
      <c r="H24" s="194" t="s">
        <v>255</v>
      </c>
      <c r="I24" s="117"/>
      <c r="J24" s="195"/>
      <c r="K24" s="1150" t="str">
        <f>IF(Kapitalbedarf!$E$34-$C$38=0,"",IF($J$27&lt;1,"","Achtung: Kapitalbedarf wurde um Disagio erhöht; Finanzierung muß entsprechend erhöht werden." ))</f>
        <v/>
      </c>
      <c r="L24" s="1150"/>
      <c r="M24" s="75"/>
      <c r="N24" s="75"/>
      <c r="O24" s="75"/>
      <c r="P24" s="75"/>
      <c r="Q24" s="75"/>
      <c r="R24" s="75"/>
      <c r="S24" s="75"/>
      <c r="T24" s="75"/>
      <c r="U24" s="75"/>
      <c r="V24" s="75"/>
      <c r="W24" s="75"/>
      <c r="X24" s="75"/>
      <c r="Y24" s="75"/>
      <c r="BC24" s="12"/>
      <c r="BD24" s="6"/>
      <c r="BE24" s="6"/>
      <c r="BF24" s="6"/>
      <c r="BG24" s="6"/>
      <c r="BH24" s="5"/>
      <c r="BI24" s="6"/>
      <c r="BJ24" s="6"/>
      <c r="BK24" s="6"/>
      <c r="BL24" s="6"/>
      <c r="BM24" s="5"/>
      <c r="BN24" s="6"/>
      <c r="BO24" s="6"/>
      <c r="BP24" s="6"/>
      <c r="BQ24" s="6"/>
      <c r="BR24" s="5"/>
      <c r="BS24" s="6"/>
      <c r="BT24" s="6"/>
      <c r="BU24" s="6"/>
      <c r="BV24" s="6"/>
      <c r="BW24" s="6"/>
      <c r="BX24" s="6"/>
      <c r="BY24" s="6"/>
      <c r="BZ24" s="13"/>
      <c r="CA24" s="7"/>
      <c r="CB24" s="7"/>
      <c r="CC24" s="7"/>
      <c r="CD24" s="7"/>
    </row>
    <row r="25" spans="1:82">
      <c r="A25" s="197" t="s">
        <v>96</v>
      </c>
      <c r="B25" s="954"/>
      <c r="C25" s="894"/>
      <c r="D25" s="168" t="str">
        <f>IF(C25="","",(C25*100)/C$38)</f>
        <v/>
      </c>
      <c r="E25" s="958"/>
      <c r="F25" s="959"/>
      <c r="G25" s="957"/>
      <c r="H25" s="168">
        <f>IF(F25=0,0,LOG10((E25+F25)/F25)/LOG10(1+E25))</f>
        <v>0</v>
      </c>
      <c r="I25" s="908"/>
      <c r="J25" s="198">
        <f>ROUND(IF(I25="",0,C25*(100-I25)/100),-2)</f>
        <v>0</v>
      </c>
      <c r="K25" s="1150"/>
      <c r="L25" s="1150"/>
      <c r="M25" s="75"/>
      <c r="N25" s="75"/>
      <c r="O25" s="75"/>
      <c r="P25" s="75"/>
      <c r="Q25" s="75"/>
      <c r="R25" s="75"/>
      <c r="S25" s="75"/>
      <c r="T25" s="75"/>
      <c r="U25" s="75"/>
      <c r="V25" s="75"/>
      <c r="W25" s="75"/>
      <c r="X25" s="75"/>
      <c r="Y25" s="75"/>
      <c r="BC25" s="12"/>
      <c r="BD25" s="6"/>
      <c r="BE25" s="6"/>
      <c r="BF25" s="6"/>
      <c r="BG25" s="6"/>
      <c r="BH25" s="5"/>
      <c r="BI25" s="6"/>
      <c r="BJ25" s="6"/>
      <c r="BK25" s="6"/>
      <c r="BL25" s="6"/>
      <c r="BM25" s="5"/>
      <c r="BN25" s="6"/>
      <c r="BO25" s="6"/>
      <c r="BP25" s="6"/>
      <c r="BQ25" s="6"/>
      <c r="BR25" s="5"/>
      <c r="BS25" s="6"/>
      <c r="BT25" s="6"/>
      <c r="BU25" s="6"/>
      <c r="BV25" s="6"/>
      <c r="BW25" s="6"/>
      <c r="BX25" s="6"/>
      <c r="BY25" s="6"/>
      <c r="BZ25" s="13"/>
      <c r="CA25" s="7"/>
      <c r="CB25" s="7"/>
      <c r="CC25" s="7"/>
      <c r="CD25" s="7"/>
    </row>
    <row r="26" spans="1:82" ht="13.5" thickBot="1">
      <c r="A26" s="199" t="s">
        <v>491</v>
      </c>
      <c r="B26" s="200"/>
      <c r="C26" s="201">
        <f>SUM(C18:C25)</f>
        <v>0</v>
      </c>
      <c r="D26" s="202" t="str">
        <f>IF(C26=0,"",(C26*100)/C$38)</f>
        <v/>
      </c>
      <c r="E26" s="75"/>
      <c r="F26" s="75"/>
      <c r="G26" s="75"/>
      <c r="H26" s="135"/>
      <c r="I26" s="1162" t="s">
        <v>270</v>
      </c>
      <c r="J26" s="189"/>
      <c r="K26" s="1150"/>
      <c r="L26" s="1150"/>
      <c r="M26" s="75"/>
      <c r="N26" s="75"/>
      <c r="O26" s="75"/>
      <c r="P26" s="75"/>
      <c r="Q26" s="75"/>
      <c r="R26" s="75"/>
      <c r="S26" s="75"/>
      <c r="T26" s="75"/>
      <c r="U26" s="75"/>
      <c r="V26" s="75"/>
      <c r="W26" s="75"/>
      <c r="X26" s="75"/>
      <c r="Y26" s="75"/>
      <c r="BC26" s="12"/>
      <c r="BD26" s="6"/>
      <c r="BE26" s="6"/>
      <c r="BF26" s="6"/>
      <c r="BG26" s="6"/>
      <c r="BH26" s="5"/>
      <c r="BI26" s="6"/>
      <c r="BJ26" s="6"/>
      <c r="BK26" s="6"/>
      <c r="BL26" s="6"/>
      <c r="BM26" s="5"/>
      <c r="BN26" s="6"/>
      <c r="BO26" s="6"/>
      <c r="BP26" s="6"/>
      <c r="BQ26" s="6"/>
      <c r="BR26" s="5"/>
      <c r="BS26" s="6"/>
      <c r="BT26" s="6"/>
      <c r="BU26" s="6"/>
      <c r="BV26" s="6"/>
      <c r="BW26" s="6"/>
      <c r="BX26" s="6"/>
      <c r="BY26" s="6"/>
      <c r="BZ26" s="13"/>
      <c r="CA26" s="7"/>
      <c r="CB26" s="7"/>
      <c r="CC26" s="7"/>
      <c r="CD26" s="7"/>
    </row>
    <row r="27" spans="1:82" ht="13.5" thickTop="1">
      <c r="A27" s="203"/>
      <c r="B27" s="117"/>
      <c r="C27" s="75"/>
      <c r="D27" s="931"/>
      <c r="E27" s="125"/>
      <c r="F27" s="125"/>
      <c r="G27" s="75"/>
      <c r="H27" s="75"/>
      <c r="I27" s="1163"/>
      <c r="J27" s="204">
        <f>SUM(J18:J23)+J25</f>
        <v>0</v>
      </c>
      <c r="K27" s="1150"/>
      <c r="L27" s="1150"/>
      <c r="M27" s="75"/>
      <c r="N27" s="75"/>
      <c r="O27" s="75"/>
      <c r="P27" s="75"/>
      <c r="Q27" s="75"/>
      <c r="R27" s="75"/>
      <c r="S27" s="75"/>
      <c r="T27" s="75"/>
      <c r="U27" s="75"/>
      <c r="V27" s="75"/>
      <c r="W27" s="75"/>
      <c r="X27" s="75"/>
      <c r="Y27" s="75"/>
      <c r="BC27" s="12"/>
      <c r="BD27" s="6"/>
      <c r="BE27" s="6"/>
      <c r="BF27" s="6"/>
      <c r="BG27" s="6"/>
      <c r="BH27" s="5"/>
      <c r="BI27" s="6"/>
      <c r="BJ27" s="6"/>
      <c r="BK27" s="6"/>
      <c r="BL27" s="6"/>
      <c r="BM27" s="5"/>
      <c r="BN27" s="6"/>
      <c r="BO27" s="6"/>
      <c r="BP27" s="6"/>
      <c r="BQ27" s="6"/>
      <c r="BR27" s="5"/>
      <c r="BS27" s="6"/>
      <c r="BT27" s="6"/>
      <c r="BU27" s="6"/>
      <c r="BV27" s="6"/>
      <c r="BW27" s="6"/>
      <c r="BX27" s="6"/>
      <c r="BY27" s="6"/>
      <c r="BZ27" s="13"/>
      <c r="CA27" s="7"/>
      <c r="CB27" s="7"/>
      <c r="CC27" s="7"/>
      <c r="CD27" s="7"/>
    </row>
    <row r="28" spans="1:82">
      <c r="A28" s="205" t="s">
        <v>267</v>
      </c>
      <c r="B28" s="117"/>
      <c r="C28" s="117"/>
      <c r="D28" s="117"/>
      <c r="E28" s="206" t="s">
        <v>78</v>
      </c>
      <c r="F28" s="75"/>
      <c r="G28" s="75"/>
      <c r="H28" s="75"/>
      <c r="I28" s="75"/>
      <c r="J28" s="75"/>
      <c r="K28" s="1150"/>
      <c r="L28" s="1150"/>
      <c r="M28" s="75"/>
      <c r="N28" s="75"/>
      <c r="O28" s="75"/>
      <c r="P28" s="75"/>
      <c r="Q28" s="75"/>
      <c r="R28" s="75"/>
      <c r="S28" s="75"/>
      <c r="T28" s="75"/>
      <c r="U28" s="75"/>
      <c r="V28" s="75"/>
      <c r="W28" s="75"/>
      <c r="X28" s="75"/>
      <c r="Y28" s="75"/>
      <c r="BC28" s="12"/>
      <c r="BD28" s="6"/>
      <c r="BE28" s="6"/>
      <c r="BF28" s="6"/>
      <c r="BG28" s="6"/>
      <c r="BH28" s="5"/>
      <c r="BI28" s="6"/>
      <c r="BJ28" s="6"/>
      <c r="BK28" s="6"/>
      <c r="BL28" s="6"/>
      <c r="BM28" s="5"/>
      <c r="BN28" s="6"/>
      <c r="BO28" s="6"/>
      <c r="BP28" s="6"/>
      <c r="BQ28" s="6"/>
      <c r="BR28" s="5"/>
      <c r="BS28" s="6"/>
      <c r="BT28" s="6"/>
      <c r="BU28" s="6"/>
      <c r="BV28" s="6"/>
      <c r="BW28" s="6"/>
      <c r="BX28" s="6"/>
      <c r="BY28" s="6"/>
      <c r="BZ28" s="13"/>
      <c r="CA28" s="7"/>
      <c r="CB28" s="7"/>
      <c r="CC28" s="7"/>
      <c r="CD28" s="7"/>
    </row>
    <row r="29" spans="1:82">
      <c r="A29" s="104" t="s">
        <v>386</v>
      </c>
      <c r="B29" s="117"/>
      <c r="C29" s="894"/>
      <c r="D29" s="168" t="str">
        <f>IF(C29="","",(C29*100)/C$38)</f>
        <v/>
      </c>
      <c r="E29" s="960"/>
      <c r="F29" s="75"/>
      <c r="G29" s="75"/>
      <c r="H29" s="75"/>
      <c r="I29" s="75"/>
      <c r="J29" s="75"/>
      <c r="K29" s="196"/>
      <c r="L29" s="196"/>
      <c r="M29" s="75"/>
      <c r="N29" s="75"/>
      <c r="O29" s="75"/>
      <c r="P29" s="75"/>
      <c r="Q29" s="75"/>
      <c r="R29" s="75"/>
      <c r="S29" s="75"/>
      <c r="T29" s="75"/>
      <c r="U29" s="75"/>
      <c r="V29" s="75"/>
      <c r="W29" s="75"/>
      <c r="X29" s="75"/>
      <c r="Y29" s="75"/>
      <c r="BC29" s="12"/>
      <c r="BD29" s="6"/>
      <c r="BE29" s="6"/>
      <c r="BF29" s="6"/>
      <c r="BG29" s="6"/>
      <c r="BH29" s="5"/>
      <c r="BI29" s="6"/>
      <c r="BJ29" s="6"/>
      <c r="BK29" s="6"/>
      <c r="BL29" s="6"/>
      <c r="BM29" s="5"/>
      <c r="BN29" s="6"/>
      <c r="BO29" s="6"/>
      <c r="BP29" s="6"/>
      <c r="BQ29" s="6"/>
      <c r="BR29" s="5"/>
      <c r="BS29" s="6"/>
      <c r="BT29" s="6"/>
      <c r="BU29" s="6"/>
      <c r="BV29" s="6"/>
      <c r="BW29" s="6"/>
      <c r="BX29" s="6"/>
      <c r="BY29" s="6"/>
      <c r="BZ29" s="13"/>
      <c r="CA29" s="7"/>
      <c r="CB29" s="7"/>
      <c r="CC29" s="7"/>
      <c r="CD29" s="7"/>
    </row>
    <row r="30" spans="1:82" ht="12.75" customHeight="1">
      <c r="A30" s="107" t="s">
        <v>387</v>
      </c>
      <c r="B30" s="119"/>
      <c r="C30" s="894"/>
      <c r="D30" s="168" t="str">
        <f>IF(C30="","",(C30*100)/C$38)</f>
        <v/>
      </c>
      <c r="E30" s="960"/>
      <c r="F30" s="75"/>
      <c r="G30" s="75"/>
      <c r="H30" s="75"/>
      <c r="I30" s="75"/>
      <c r="J30" s="75"/>
      <c r="K30" s="75"/>
      <c r="L30" s="75"/>
      <c r="M30" s="75"/>
      <c r="N30" s="75"/>
      <c r="O30" s="75"/>
      <c r="P30" s="75"/>
      <c r="Q30" s="75"/>
      <c r="R30" s="75"/>
      <c r="S30" s="75"/>
      <c r="T30" s="75"/>
      <c r="U30" s="75"/>
      <c r="V30" s="75"/>
      <c r="W30" s="75"/>
      <c r="X30" s="75"/>
      <c r="Y30" s="75"/>
      <c r="BC30" s="12"/>
      <c r="BD30" s="6"/>
      <c r="BE30" s="6"/>
      <c r="BF30" s="6"/>
      <c r="BG30" s="6"/>
      <c r="BH30" s="5"/>
      <c r="BI30" s="6"/>
      <c r="BJ30" s="6"/>
      <c r="BK30" s="6"/>
      <c r="BL30" s="6"/>
      <c r="BM30" s="5"/>
      <c r="BN30" s="6"/>
      <c r="BO30" s="6"/>
      <c r="BP30" s="6"/>
      <c r="BQ30" s="6"/>
      <c r="BR30" s="5"/>
      <c r="BS30" s="6"/>
      <c r="BT30" s="6"/>
      <c r="BU30" s="6"/>
      <c r="BV30" s="6"/>
      <c r="BW30" s="6"/>
      <c r="BX30" s="6"/>
      <c r="BY30" s="6"/>
      <c r="BZ30" s="13"/>
      <c r="CA30" s="7"/>
      <c r="CB30" s="7"/>
      <c r="CC30" s="7"/>
      <c r="CD30" s="7"/>
    </row>
    <row r="31" spans="1:82" ht="13.5" thickBot="1">
      <c r="A31" s="207" t="s">
        <v>489</v>
      </c>
      <c r="B31" s="208"/>
      <c r="C31" s="209">
        <f>C29+C30</f>
        <v>0</v>
      </c>
      <c r="D31" s="210" t="str">
        <f>IF(C31=0,"",(C31*100)/C$38)</f>
        <v/>
      </c>
      <c r="E31" s="75"/>
      <c r="F31" s="75"/>
      <c r="G31" s="75"/>
      <c r="H31" s="75"/>
      <c r="I31" s="75"/>
      <c r="J31" s="75"/>
      <c r="K31" s="75"/>
      <c r="L31" s="75"/>
      <c r="M31" s="75"/>
      <c r="N31" s="75"/>
      <c r="O31" s="75"/>
      <c r="P31" s="75"/>
      <c r="Q31" s="75"/>
      <c r="R31" s="75"/>
      <c r="S31" s="75"/>
      <c r="T31" s="75"/>
      <c r="U31" s="75"/>
      <c r="V31" s="75"/>
      <c r="W31" s="75"/>
      <c r="X31" s="75"/>
      <c r="Y31" s="75"/>
      <c r="BC31" s="12"/>
      <c r="BD31" s="6"/>
      <c r="BE31" s="6"/>
      <c r="BF31" s="6"/>
      <c r="BG31" s="6"/>
      <c r="BH31" s="5"/>
      <c r="BI31" s="6"/>
      <c r="BJ31" s="6"/>
      <c r="BK31" s="6"/>
      <c r="BL31" s="6"/>
      <c r="BM31" s="5"/>
      <c r="BN31" s="6"/>
      <c r="BO31" s="6"/>
      <c r="BP31" s="6"/>
      <c r="BQ31" s="6"/>
      <c r="BR31" s="5"/>
      <c r="BS31" s="6"/>
      <c r="BT31" s="6"/>
      <c r="BU31" s="6"/>
      <c r="BV31" s="6"/>
      <c r="BW31" s="6"/>
      <c r="BX31" s="6"/>
      <c r="BY31" s="6"/>
      <c r="BZ31" s="5"/>
      <c r="CA31" s="7"/>
      <c r="CB31" s="7"/>
      <c r="CC31" s="7"/>
      <c r="CD31" s="7"/>
    </row>
    <row r="32" spans="1:82" ht="13.5" thickTop="1">
      <c r="A32" s="889"/>
      <c r="B32" s="428"/>
      <c r="C32" s="888"/>
      <c r="D32" s="932"/>
      <c r="E32" s="75"/>
      <c r="F32" s="75"/>
      <c r="G32" s="75"/>
      <c r="H32" s="75"/>
      <c r="I32" s="75"/>
      <c r="J32" s="75"/>
      <c r="K32" s="75"/>
      <c r="L32" s="75"/>
      <c r="M32" s="75"/>
      <c r="N32" s="75"/>
      <c r="O32" s="75"/>
      <c r="P32" s="75"/>
      <c r="Q32" s="75"/>
      <c r="R32" s="75"/>
      <c r="S32" s="75"/>
      <c r="T32" s="75"/>
      <c r="U32" s="75"/>
      <c r="V32" s="75"/>
      <c r="W32" s="75"/>
      <c r="X32" s="75"/>
      <c r="Y32" s="75"/>
      <c r="BC32" s="12"/>
      <c r="BD32" s="6"/>
      <c r="BE32" s="6"/>
      <c r="BF32" s="6"/>
      <c r="BG32" s="6"/>
      <c r="BH32" s="5"/>
      <c r="BI32" s="6"/>
      <c r="BJ32" s="6"/>
      <c r="BK32" s="6"/>
      <c r="BL32" s="6"/>
      <c r="BM32" s="5"/>
      <c r="BN32" s="6"/>
      <c r="BO32" s="6"/>
      <c r="BP32" s="6"/>
      <c r="BQ32" s="6"/>
      <c r="BR32" s="5"/>
      <c r="BS32" s="6"/>
      <c r="BT32" s="6"/>
      <c r="BU32" s="6"/>
      <c r="BV32" s="6"/>
      <c r="BW32" s="6"/>
      <c r="BX32" s="6"/>
      <c r="BY32" s="6"/>
      <c r="BZ32" s="5"/>
      <c r="CA32" s="7"/>
      <c r="CB32" s="7"/>
      <c r="CC32" s="7"/>
      <c r="CD32" s="7"/>
    </row>
    <row r="33" spans="1:82" ht="12.75" customHeight="1">
      <c r="A33" s="163" t="s">
        <v>478</v>
      </c>
      <c r="B33" s="428"/>
      <c r="C33" s="888"/>
      <c r="D33" s="933"/>
      <c r="E33" s="75"/>
      <c r="F33" s="893"/>
      <c r="G33" s="893"/>
      <c r="H33" s="893"/>
      <c r="I33" s="893"/>
      <c r="J33" s="893"/>
      <c r="K33" s="75"/>
      <c r="L33" s="75"/>
      <c r="M33" s="75"/>
      <c r="N33" s="75"/>
      <c r="O33" s="75"/>
      <c r="P33" s="75"/>
      <c r="Q33" s="75"/>
      <c r="R33" s="75"/>
      <c r="S33" s="75"/>
      <c r="T33" s="75"/>
      <c r="U33" s="75"/>
      <c r="V33" s="75"/>
      <c r="W33" s="75"/>
      <c r="X33" s="75"/>
      <c r="Y33" s="75"/>
      <c r="BC33" s="12"/>
      <c r="BD33" s="6"/>
      <c r="BE33" s="6"/>
      <c r="BF33" s="6"/>
      <c r="BG33" s="6"/>
      <c r="BH33" s="5"/>
      <c r="BI33" s="6"/>
      <c r="BJ33" s="6"/>
      <c r="BK33" s="6"/>
      <c r="BL33" s="6"/>
      <c r="BM33" s="5"/>
      <c r="BN33" s="6"/>
      <c r="BO33" s="6"/>
      <c r="BP33" s="6"/>
      <c r="BQ33" s="6"/>
      <c r="BR33" s="5"/>
      <c r="BS33" s="6"/>
      <c r="BT33" s="6"/>
      <c r="BU33" s="6"/>
      <c r="BV33" s="6"/>
      <c r="BW33" s="6"/>
      <c r="BX33" s="6"/>
      <c r="BY33" s="6"/>
      <c r="BZ33" s="5"/>
      <c r="CA33" s="7"/>
      <c r="CB33" s="7"/>
      <c r="CC33" s="7"/>
      <c r="CD33" s="7"/>
    </row>
    <row r="34" spans="1:82">
      <c r="A34" s="104" t="s">
        <v>482</v>
      </c>
      <c r="B34" s="428"/>
      <c r="C34" s="894"/>
      <c r="D34" s="168" t="str">
        <f>IF(C34="","",(C34*100)/C$38)</f>
        <v/>
      </c>
      <c r="E34" s="75"/>
      <c r="F34" s="893"/>
      <c r="G34" s="893"/>
      <c r="H34" s="893"/>
      <c r="I34" s="893"/>
      <c r="J34" s="893"/>
      <c r="K34" s="75"/>
      <c r="L34" s="75"/>
      <c r="M34" s="75"/>
      <c r="N34" s="75"/>
      <c r="O34" s="75"/>
      <c r="P34" s="75"/>
      <c r="Q34" s="75"/>
      <c r="R34" s="75"/>
      <c r="S34" s="75"/>
      <c r="T34" s="75"/>
      <c r="U34" s="75"/>
      <c r="V34" s="75"/>
      <c r="W34" s="75"/>
      <c r="X34" s="75"/>
      <c r="Y34" s="75"/>
      <c r="BC34" s="12"/>
      <c r="BD34" s="6"/>
      <c r="BE34" s="6"/>
      <c r="BF34" s="6"/>
      <c r="BG34" s="6"/>
      <c r="BH34" s="5"/>
      <c r="BI34" s="6"/>
      <c r="BJ34" s="6"/>
      <c r="BK34" s="6"/>
      <c r="BL34" s="6"/>
      <c r="BM34" s="5"/>
      <c r="BN34" s="6"/>
      <c r="BO34" s="6"/>
      <c r="BP34" s="6"/>
      <c r="BQ34" s="6"/>
      <c r="BR34" s="5"/>
      <c r="BS34" s="6"/>
      <c r="BT34" s="6"/>
      <c r="BU34" s="6"/>
      <c r="BV34" s="6"/>
      <c r="BW34" s="6"/>
      <c r="BX34" s="6"/>
      <c r="BY34" s="6"/>
      <c r="BZ34" s="5"/>
      <c r="CA34" s="7"/>
      <c r="CB34" s="7"/>
      <c r="CC34" s="7"/>
      <c r="CD34" s="7"/>
    </row>
    <row r="35" spans="1:82">
      <c r="A35" s="104" t="s">
        <v>481</v>
      </c>
      <c r="B35" s="954"/>
      <c r="C35" s="894"/>
      <c r="D35" s="168" t="str">
        <f>IF(C35="","",(C35*100)/C$38)</f>
        <v/>
      </c>
      <c r="E35" s="75"/>
      <c r="F35" s="893"/>
      <c r="G35" s="893"/>
      <c r="H35" s="893"/>
      <c r="I35" s="893"/>
      <c r="J35" s="893"/>
      <c r="K35" s="75"/>
      <c r="L35" s="75"/>
      <c r="M35" s="75"/>
      <c r="N35" s="75"/>
      <c r="O35" s="75"/>
      <c r="P35" s="75"/>
      <c r="Q35" s="75"/>
      <c r="R35" s="75"/>
      <c r="S35" s="75"/>
      <c r="T35" s="75"/>
      <c r="U35" s="75"/>
      <c r="V35" s="75"/>
      <c r="W35" s="75"/>
      <c r="X35" s="75"/>
      <c r="Y35" s="75"/>
      <c r="BC35" s="12"/>
      <c r="BD35" s="6"/>
      <c r="BE35" s="6"/>
      <c r="BF35" s="6"/>
      <c r="BG35" s="6"/>
      <c r="BH35" s="5"/>
      <c r="BI35" s="6"/>
      <c r="BJ35" s="6"/>
      <c r="BK35" s="6"/>
      <c r="BL35" s="6"/>
      <c r="BM35" s="5"/>
      <c r="BN35" s="6"/>
      <c r="BO35" s="6"/>
      <c r="BP35" s="6"/>
      <c r="BQ35" s="6"/>
      <c r="BR35" s="5"/>
      <c r="BS35" s="6"/>
      <c r="BT35" s="6"/>
      <c r="BU35" s="6"/>
      <c r="BV35" s="6"/>
      <c r="BW35" s="6"/>
      <c r="BX35" s="6"/>
      <c r="BY35" s="6"/>
      <c r="BZ35" s="5"/>
      <c r="CA35" s="7"/>
      <c r="CB35" s="7"/>
      <c r="CC35" s="7"/>
      <c r="CD35" s="7"/>
    </row>
    <row r="36" spans="1:82" ht="13.5" thickBot="1">
      <c r="A36" s="207" t="s">
        <v>490</v>
      </c>
      <c r="B36" s="890"/>
      <c r="C36" s="201">
        <f>C34+C35</f>
        <v>0</v>
      </c>
      <c r="D36" s="210" t="str">
        <f>IF(C36=0,"",(C36*100)/C$38)</f>
        <v/>
      </c>
      <c r="E36" s="75"/>
      <c r="F36" s="893"/>
      <c r="G36" s="893"/>
      <c r="H36" s="893"/>
      <c r="I36" s="893"/>
      <c r="J36" s="893"/>
      <c r="K36" s="75"/>
      <c r="L36" s="75"/>
      <c r="M36" s="75"/>
      <c r="N36" s="75"/>
      <c r="O36" s="75"/>
      <c r="P36" s="75"/>
      <c r="Q36" s="75"/>
      <c r="R36" s="75"/>
      <c r="S36" s="75"/>
      <c r="T36" s="75"/>
      <c r="U36" s="75"/>
      <c r="V36" s="75"/>
      <c r="W36" s="75"/>
      <c r="X36" s="75"/>
      <c r="Y36" s="75"/>
      <c r="BC36" s="12"/>
      <c r="BD36" s="6"/>
      <c r="BE36" s="6"/>
      <c r="BF36" s="6"/>
      <c r="BG36" s="6"/>
      <c r="BH36" s="5"/>
      <c r="BI36" s="6"/>
      <c r="BJ36" s="6"/>
      <c r="BK36" s="6"/>
      <c r="BL36" s="6"/>
      <c r="BM36" s="5"/>
      <c r="BN36" s="6"/>
      <c r="BO36" s="6"/>
      <c r="BP36" s="6"/>
      <c r="BQ36" s="6"/>
      <c r="BR36" s="5"/>
      <c r="BS36" s="6"/>
      <c r="BT36" s="6"/>
      <c r="BU36" s="6"/>
      <c r="BV36" s="6"/>
      <c r="BW36" s="6"/>
      <c r="BX36" s="6"/>
      <c r="BY36" s="6"/>
      <c r="BZ36" s="5"/>
      <c r="CA36" s="7"/>
      <c r="CB36" s="7"/>
      <c r="CC36" s="7"/>
      <c r="CD36" s="7"/>
    </row>
    <row r="37" spans="1:82" ht="15.75" thickTop="1">
      <c r="A37" s="153"/>
      <c r="B37" s="211"/>
      <c r="C37" s="212"/>
      <c r="D37" s="934"/>
      <c r="E37" s="117"/>
      <c r="F37" s="893"/>
      <c r="G37" s="893"/>
      <c r="H37" s="893"/>
      <c r="I37" s="893"/>
      <c r="J37" s="893"/>
      <c r="K37" s="75"/>
      <c r="L37" s="75"/>
      <c r="M37" s="75"/>
      <c r="N37" s="75"/>
      <c r="O37" s="75"/>
      <c r="P37" s="75"/>
      <c r="Q37" s="75"/>
      <c r="R37" s="75"/>
      <c r="S37" s="75"/>
      <c r="T37" s="75"/>
      <c r="U37" s="75"/>
      <c r="V37" s="75"/>
      <c r="W37" s="75"/>
      <c r="X37" s="75"/>
      <c r="Y37" s="75"/>
      <c r="BC37" s="12"/>
      <c r="BD37" s="6"/>
      <c r="BE37" s="6"/>
      <c r="BF37" s="6"/>
      <c r="BG37" s="6"/>
      <c r="BH37" s="5"/>
      <c r="BI37" s="6"/>
      <c r="BJ37" s="6"/>
      <c r="BK37" s="6"/>
      <c r="BL37" s="6"/>
      <c r="BM37" s="5"/>
      <c r="BN37" s="6"/>
      <c r="BO37" s="6"/>
      <c r="BP37" s="6"/>
      <c r="BQ37" s="6"/>
      <c r="BR37" s="5"/>
      <c r="BS37" s="6"/>
      <c r="BT37" s="6"/>
      <c r="BU37" s="6"/>
      <c r="BV37" s="6"/>
      <c r="BW37" s="6"/>
      <c r="BX37" s="6"/>
      <c r="BY37" s="6"/>
      <c r="BZ37" s="5"/>
      <c r="CA37" s="7"/>
      <c r="CB37" s="7"/>
      <c r="CC37" s="7"/>
      <c r="CD37" s="7"/>
    </row>
    <row r="38" spans="1:82" ht="15">
      <c r="A38" s="1081" t="s">
        <v>535</v>
      </c>
      <c r="B38" s="1083"/>
      <c r="C38" s="1084">
        <f>C14+C26+C31+C36</f>
        <v>0</v>
      </c>
      <c r="D38" s="1087" t="str">
        <f>IF(C38=0,"",(C38*100)/C$38)</f>
        <v/>
      </c>
      <c r="E38" s="75"/>
      <c r="F38" s="75"/>
      <c r="G38" s="75"/>
      <c r="H38" s="75"/>
      <c r="I38" s="75"/>
      <c r="J38" s="75"/>
      <c r="K38" s="75"/>
      <c r="L38" s="75"/>
      <c r="M38" s="75"/>
      <c r="N38" s="75"/>
      <c r="O38" s="75"/>
      <c r="P38" s="75"/>
      <c r="Q38" s="75"/>
      <c r="R38" s="75"/>
      <c r="S38" s="75"/>
      <c r="T38" s="75"/>
      <c r="U38" s="75"/>
      <c r="V38" s="75"/>
      <c r="W38" s="75"/>
      <c r="X38" s="75"/>
      <c r="Y38" s="75"/>
      <c r="BC38" s="12"/>
      <c r="BD38" s="6"/>
      <c r="BE38" s="6"/>
      <c r="BF38" s="6"/>
      <c r="BG38" s="6"/>
      <c r="BH38" s="5"/>
      <c r="BI38" s="6"/>
      <c r="BJ38" s="6"/>
      <c r="BK38" s="6"/>
      <c r="BL38" s="6"/>
      <c r="BM38" s="5"/>
      <c r="BN38" s="6"/>
      <c r="BO38" s="6"/>
      <c r="BP38" s="6"/>
      <c r="BQ38" s="6"/>
      <c r="BR38" s="5"/>
      <c r="BS38" s="6"/>
      <c r="BT38" s="6"/>
      <c r="BU38" s="6"/>
      <c r="BV38" s="6"/>
      <c r="BW38" s="6"/>
      <c r="BX38" s="6"/>
      <c r="BY38" s="6"/>
      <c r="BZ38" s="5"/>
      <c r="CA38" s="7"/>
      <c r="CB38" s="7"/>
      <c r="CC38" s="7"/>
      <c r="CD38" s="7"/>
    </row>
    <row r="39" spans="1:82" ht="15">
      <c r="A39" s="213" t="str">
        <f>IF(C6-C38=0,"",IF(C6&gt;C38,CONCATENATE("Hinweis: Gesamtfinanzierung um ",TEXT(C41,"???.???")," EUR niedriger als Kapitalbedarf."),CONCATENATE("Hinweis: Gesamtfinanzierung um ",TEXT(C41*(-1),"???.???"),"  EUR höher als Kapitalbedarf.")))</f>
        <v/>
      </c>
      <c r="B39" s="122"/>
      <c r="C39" s="214"/>
      <c r="D39" s="75"/>
      <c r="E39" s="125"/>
      <c r="F39" s="125"/>
      <c r="G39" s="125"/>
      <c r="H39" s="75"/>
      <c r="I39" s="75"/>
      <c r="J39" s="75"/>
      <c r="K39" s="75"/>
      <c r="L39" s="75"/>
      <c r="M39" s="75"/>
      <c r="N39" s="75"/>
      <c r="O39" s="75"/>
      <c r="P39" s="75"/>
      <c r="Q39" s="75"/>
      <c r="R39" s="75"/>
      <c r="S39" s="75"/>
      <c r="T39" s="75"/>
      <c r="U39" s="75"/>
      <c r="V39" s="75"/>
      <c r="W39" s="75"/>
      <c r="X39" s="75"/>
      <c r="Y39" s="75"/>
      <c r="BC39" s="12"/>
      <c r="BD39" s="6"/>
      <c r="BE39" s="6"/>
      <c r="BF39" s="6"/>
      <c r="BG39" s="6"/>
      <c r="BH39" s="5"/>
      <c r="BI39" s="6"/>
      <c r="BJ39" s="6"/>
      <c r="BK39" s="6"/>
      <c r="BL39" s="6"/>
      <c r="BM39" s="5"/>
      <c r="BN39" s="6"/>
      <c r="BO39" s="6"/>
      <c r="BP39" s="6"/>
      <c r="BQ39" s="6"/>
      <c r="BR39" s="5"/>
      <c r="BS39" s="6"/>
      <c r="BT39" s="6"/>
      <c r="BU39" s="6"/>
      <c r="BV39" s="6"/>
      <c r="BW39" s="6"/>
      <c r="BX39" s="6"/>
      <c r="BY39" s="6"/>
      <c r="BZ39" s="5"/>
      <c r="CA39" s="7"/>
      <c r="CB39" s="7"/>
      <c r="CC39" s="7"/>
      <c r="CD39" s="7"/>
    </row>
    <row r="40" spans="1:82" ht="15">
      <c r="A40" s="213"/>
      <c r="B40" s="122"/>
      <c r="D40" s="75"/>
      <c r="E40" s="75"/>
      <c r="F40" s="75"/>
      <c r="G40" s="75"/>
      <c r="H40" s="75"/>
      <c r="I40" s="75"/>
      <c r="J40" s="75"/>
      <c r="K40" s="75"/>
      <c r="L40" s="75"/>
      <c r="M40" s="75"/>
      <c r="N40" s="75"/>
      <c r="O40" s="75"/>
      <c r="P40" s="75"/>
      <c r="Q40" s="75"/>
      <c r="R40" s="75"/>
      <c r="S40" s="75"/>
      <c r="T40" s="75"/>
      <c r="U40" s="75"/>
      <c r="V40" s="75"/>
      <c r="W40" s="75"/>
      <c r="X40" s="75"/>
      <c r="Y40" s="75"/>
      <c r="BC40" s="12"/>
      <c r="BD40" s="6"/>
      <c r="BE40" s="6"/>
      <c r="BF40" s="6"/>
      <c r="BG40" s="6"/>
      <c r="BH40" s="5"/>
      <c r="BI40" s="6"/>
      <c r="BJ40" s="6"/>
      <c r="BK40" s="6"/>
      <c r="BL40" s="6"/>
      <c r="BM40" s="5"/>
      <c r="BN40" s="6"/>
      <c r="BO40" s="6"/>
      <c r="BP40" s="6"/>
      <c r="BQ40" s="6"/>
      <c r="BR40" s="5"/>
      <c r="BS40" s="6"/>
      <c r="BT40" s="6"/>
      <c r="BU40" s="6"/>
      <c r="BV40" s="6"/>
      <c r="BW40" s="6"/>
      <c r="BX40" s="6"/>
      <c r="BY40" s="6"/>
      <c r="BZ40" s="5"/>
      <c r="CA40" s="7"/>
      <c r="CB40" s="7"/>
      <c r="CC40" s="7"/>
      <c r="CD40" s="7"/>
    </row>
    <row r="41" spans="1:82">
      <c r="A41" s="122"/>
      <c r="B41" s="75"/>
      <c r="C41" s="891">
        <f>C6-C38</f>
        <v>0</v>
      </c>
      <c r="D41" s="124"/>
      <c r="E41" s="125"/>
      <c r="F41" s="75"/>
      <c r="G41" s="75"/>
      <c r="H41" s="75"/>
      <c r="I41" s="75"/>
      <c r="J41" s="75"/>
      <c r="K41" s="75"/>
      <c r="L41" s="75"/>
      <c r="M41" s="75"/>
      <c r="N41" s="75"/>
      <c r="O41" s="75"/>
      <c r="P41" s="75"/>
      <c r="Q41" s="75"/>
      <c r="R41" s="75"/>
      <c r="S41" s="75"/>
      <c r="T41" s="75"/>
      <c r="U41" s="75"/>
      <c r="V41" s="75"/>
      <c r="W41" s="75"/>
      <c r="X41" s="75"/>
      <c r="Y41" s="75"/>
      <c r="BC41" s="12"/>
      <c r="BD41" s="6"/>
      <c r="BE41" s="6"/>
      <c r="BF41" s="6"/>
      <c r="BG41" s="6"/>
      <c r="BH41" s="5"/>
      <c r="BI41" s="6"/>
      <c r="BJ41" s="6"/>
      <c r="BK41" s="6"/>
      <c r="BL41" s="6"/>
      <c r="BM41" s="5"/>
      <c r="BN41" s="6"/>
      <c r="BO41" s="6"/>
      <c r="BP41" s="6"/>
      <c r="BQ41" s="6"/>
      <c r="BR41" s="5"/>
      <c r="BS41" s="6"/>
      <c r="BT41" s="6"/>
      <c r="BU41" s="6"/>
      <c r="BV41" s="6"/>
      <c r="BW41" s="6"/>
      <c r="BX41" s="6"/>
      <c r="BY41" s="6"/>
      <c r="BZ41" s="5"/>
      <c r="CA41" s="7"/>
      <c r="CB41" s="7"/>
      <c r="CC41" s="7"/>
      <c r="CD41" s="7"/>
    </row>
    <row r="42" spans="1:82">
      <c r="A42" s="122"/>
      <c r="B42" s="75"/>
      <c r="C42" s="75"/>
      <c r="D42" s="75"/>
      <c r="E42" s="75"/>
      <c r="F42" s="75"/>
      <c r="G42" s="75"/>
      <c r="H42" s="75"/>
      <c r="I42" s="75"/>
      <c r="J42" s="75"/>
      <c r="K42" s="75"/>
      <c r="L42" s="75"/>
      <c r="M42" s="75"/>
      <c r="N42" s="75"/>
      <c r="O42" s="75"/>
      <c r="P42" s="75"/>
      <c r="Q42" s="75"/>
      <c r="R42" s="75"/>
      <c r="S42" s="75"/>
      <c r="T42" s="75"/>
      <c r="U42" s="75"/>
      <c r="V42" s="75"/>
      <c r="W42" s="75"/>
      <c r="X42" s="75"/>
      <c r="Y42" s="75"/>
      <c r="BC42" s="12"/>
      <c r="BD42" s="6"/>
      <c r="BE42" s="6"/>
      <c r="BF42" s="6"/>
      <c r="BG42" s="6"/>
      <c r="BH42" s="5"/>
      <c r="BI42" s="6"/>
      <c r="BJ42" s="6"/>
      <c r="BK42" s="6"/>
      <c r="BL42" s="6"/>
      <c r="BM42" s="5"/>
      <c r="BN42" s="6"/>
      <c r="BO42" s="6"/>
      <c r="BP42" s="6"/>
      <c r="BQ42" s="6"/>
      <c r="BR42" s="5"/>
      <c r="BS42" s="6"/>
      <c r="BT42" s="6"/>
      <c r="BU42" s="6"/>
      <c r="BV42" s="6"/>
      <c r="BW42" s="6"/>
      <c r="BX42" s="6"/>
      <c r="BY42" s="6"/>
      <c r="BZ42" s="5"/>
      <c r="CA42" s="7"/>
      <c r="CB42" s="7"/>
      <c r="CC42" s="7"/>
      <c r="CD42" s="7"/>
    </row>
    <row r="43" spans="1:82">
      <c r="A43" s="75"/>
      <c r="B43" s="75"/>
      <c r="C43" s="75"/>
      <c r="D43" s="75"/>
      <c r="E43" s="75"/>
      <c r="F43" s="75"/>
      <c r="G43" s="75"/>
      <c r="H43" s="75"/>
      <c r="I43" s="75"/>
      <c r="J43" s="75"/>
      <c r="K43" s="75"/>
      <c r="L43" s="75"/>
      <c r="M43" s="75"/>
      <c r="N43" s="75"/>
      <c r="O43" s="75"/>
      <c r="P43" s="75"/>
      <c r="Q43" s="75"/>
      <c r="R43" s="75"/>
      <c r="S43" s="75"/>
      <c r="T43" s="75"/>
      <c r="U43" s="75"/>
      <c r="V43" s="75"/>
      <c r="W43" s="75"/>
      <c r="X43" s="75"/>
      <c r="Y43" s="75"/>
      <c r="BC43" s="12"/>
      <c r="BD43" s="6"/>
      <c r="BE43" s="6"/>
      <c r="BF43" s="6"/>
      <c r="BG43" s="6"/>
      <c r="BH43" s="5"/>
      <c r="BI43" s="6"/>
      <c r="BJ43" s="6"/>
      <c r="BK43" s="6"/>
      <c r="BL43" s="6"/>
      <c r="BM43" s="5"/>
      <c r="BN43" s="6"/>
      <c r="BO43" s="6"/>
      <c r="BP43" s="6"/>
      <c r="BQ43" s="6"/>
      <c r="BR43" s="5"/>
      <c r="BS43" s="6"/>
      <c r="BT43" s="6"/>
      <c r="BU43" s="6"/>
      <c r="BV43" s="6"/>
      <c r="BW43" s="6"/>
      <c r="BX43" s="6"/>
      <c r="BY43" s="6"/>
      <c r="BZ43" s="5"/>
      <c r="CA43" s="7"/>
      <c r="CB43" s="7"/>
      <c r="CC43" s="7"/>
      <c r="CD43" s="7"/>
    </row>
    <row r="44" spans="1:82">
      <c r="A44" s="75"/>
      <c r="B44" s="75"/>
      <c r="C44" s="75"/>
      <c r="D44" s="75"/>
      <c r="E44" s="75"/>
      <c r="F44" s="75"/>
      <c r="G44" s="75"/>
      <c r="H44" s="75"/>
      <c r="I44" s="75"/>
      <c r="J44" s="75"/>
      <c r="K44" s="75"/>
      <c r="L44" s="75"/>
      <c r="M44" s="75"/>
      <c r="N44" s="75"/>
      <c r="O44" s="75"/>
      <c r="P44" s="75"/>
      <c r="Q44" s="75"/>
      <c r="R44" s="75"/>
      <c r="S44" s="75"/>
      <c r="T44" s="75"/>
      <c r="U44" s="75"/>
      <c r="V44" s="75"/>
      <c r="W44" s="75"/>
      <c r="X44" s="75"/>
      <c r="Y44" s="75"/>
      <c r="BC44" s="12"/>
      <c r="BD44" s="6"/>
      <c r="BE44" s="6"/>
      <c r="BF44" s="6"/>
      <c r="BG44" s="6"/>
      <c r="BH44" s="5"/>
      <c r="BI44" s="6"/>
      <c r="BJ44" s="6"/>
      <c r="BK44" s="6"/>
      <c r="BL44" s="6"/>
      <c r="BM44" s="5"/>
      <c r="BN44" s="6"/>
      <c r="BO44" s="6"/>
      <c r="BP44" s="6"/>
      <c r="BQ44" s="6"/>
      <c r="BR44" s="5"/>
      <c r="BS44" s="6"/>
      <c r="BT44" s="6"/>
      <c r="BU44" s="6"/>
      <c r="BV44" s="6"/>
      <c r="BW44" s="6"/>
      <c r="BX44" s="6"/>
      <c r="BY44" s="6"/>
      <c r="BZ44" s="5"/>
      <c r="CA44" s="7"/>
      <c r="CB44" s="7"/>
      <c r="CC44" s="7"/>
      <c r="CD44" s="7"/>
    </row>
    <row r="45" spans="1:82">
      <c r="A45" s="75"/>
      <c r="B45" s="75"/>
      <c r="C45" s="75"/>
      <c r="D45" s="75"/>
      <c r="E45" s="75"/>
      <c r="F45" s="75"/>
      <c r="G45" s="75"/>
      <c r="H45" s="75"/>
      <c r="I45" s="75"/>
      <c r="J45" s="75"/>
      <c r="K45" s="75"/>
      <c r="L45" s="75"/>
      <c r="M45" s="75"/>
      <c r="N45" s="75"/>
      <c r="O45" s="75"/>
      <c r="P45" s="75"/>
      <c r="Q45" s="75"/>
      <c r="R45" s="75"/>
      <c r="S45" s="75"/>
      <c r="T45" s="75"/>
      <c r="U45" s="75"/>
      <c r="V45" s="75"/>
      <c r="W45" s="75"/>
      <c r="X45" s="75"/>
      <c r="Y45" s="75"/>
      <c r="BC45" s="12"/>
      <c r="BD45" s="6"/>
      <c r="BE45" s="6"/>
      <c r="BF45" s="6"/>
      <c r="BG45" s="6"/>
      <c r="BH45" s="5"/>
      <c r="BI45" s="6"/>
      <c r="BJ45" s="6"/>
      <c r="BK45" s="6"/>
      <c r="BL45" s="6"/>
      <c r="BM45" s="5"/>
      <c r="BN45" s="6"/>
      <c r="BO45" s="6"/>
      <c r="BP45" s="6"/>
      <c r="BQ45" s="6"/>
      <c r="BR45" s="5"/>
      <c r="BS45" s="6"/>
      <c r="BT45" s="6"/>
      <c r="BU45" s="6"/>
      <c r="BV45" s="6"/>
      <c r="BW45" s="5"/>
      <c r="BX45" s="5"/>
      <c r="BY45" s="5"/>
      <c r="BZ45" s="5"/>
      <c r="CA45" s="7"/>
      <c r="CB45" s="7"/>
      <c r="CC45" s="7"/>
      <c r="CD45" s="7"/>
    </row>
    <row r="46" spans="1:82">
      <c r="A46" s="75"/>
      <c r="B46" s="75"/>
      <c r="C46" s="75"/>
      <c r="D46" s="75"/>
      <c r="E46" s="75"/>
      <c r="F46" s="75"/>
      <c r="G46" s="75"/>
      <c r="H46" s="75"/>
      <c r="I46" s="75"/>
      <c r="J46" s="75"/>
      <c r="K46" s="75"/>
      <c r="L46" s="75"/>
      <c r="M46" s="75"/>
      <c r="N46" s="75"/>
      <c r="O46" s="75"/>
      <c r="P46" s="75"/>
      <c r="Q46" s="75"/>
      <c r="R46" s="75"/>
      <c r="S46" s="75"/>
      <c r="T46" s="75"/>
      <c r="U46" s="75"/>
      <c r="V46" s="75"/>
      <c r="W46" s="75"/>
      <c r="X46" s="75"/>
      <c r="Y46" s="75"/>
      <c r="BC46" s="12"/>
      <c r="BD46" s="6"/>
      <c r="BE46" s="6"/>
      <c r="BF46" s="6"/>
      <c r="BG46" s="6"/>
      <c r="BH46" s="5"/>
      <c r="BI46" s="6"/>
      <c r="BJ46" s="6"/>
      <c r="BK46" s="6"/>
      <c r="BL46" s="6"/>
      <c r="BM46" s="5"/>
      <c r="BN46" s="6"/>
      <c r="BO46" s="6"/>
      <c r="BP46" s="6"/>
      <c r="BQ46" s="6"/>
      <c r="BR46" s="5"/>
      <c r="BS46" s="6"/>
      <c r="BT46" s="6"/>
      <c r="BU46" s="6"/>
      <c r="BV46" s="6"/>
      <c r="BW46" s="5"/>
      <c r="BX46" s="5"/>
      <c r="BY46" s="5"/>
      <c r="BZ46" s="5"/>
      <c r="CA46" s="7"/>
      <c r="CB46" s="7"/>
      <c r="CC46" s="7"/>
      <c r="CD46" s="7"/>
    </row>
    <row r="47" spans="1:82">
      <c r="A47" s="75"/>
      <c r="B47" s="75"/>
      <c r="C47" s="75"/>
      <c r="D47" s="75"/>
      <c r="E47" s="75"/>
      <c r="F47" s="75"/>
      <c r="G47" s="75"/>
      <c r="H47" s="75"/>
      <c r="I47" s="75"/>
      <c r="J47" s="75"/>
      <c r="K47" s="75"/>
      <c r="L47" s="75"/>
      <c r="M47" s="75"/>
      <c r="N47" s="75"/>
      <c r="O47" s="75"/>
      <c r="P47" s="75"/>
      <c r="Q47" s="75"/>
      <c r="R47" s="75"/>
      <c r="S47" s="75"/>
      <c r="T47" s="75"/>
      <c r="U47" s="75"/>
      <c r="V47" s="75"/>
      <c r="W47" s="75"/>
      <c r="X47" s="75"/>
      <c r="Y47" s="75"/>
      <c r="BC47" s="12"/>
      <c r="BD47" s="6"/>
      <c r="BE47" s="6"/>
      <c r="BF47" s="6"/>
      <c r="BG47" s="6"/>
      <c r="BH47" s="5"/>
      <c r="BI47" s="6"/>
      <c r="BJ47" s="6"/>
      <c r="BK47" s="6"/>
      <c r="BL47" s="6"/>
      <c r="BM47" s="5"/>
      <c r="BN47" s="6"/>
      <c r="BO47" s="6"/>
      <c r="BP47" s="6"/>
      <c r="BQ47" s="6"/>
      <c r="BR47" s="5"/>
      <c r="BS47" s="6"/>
      <c r="BT47" s="6"/>
      <c r="BU47" s="6"/>
      <c r="BV47" s="6"/>
      <c r="BW47" s="5"/>
      <c r="BX47" s="5"/>
      <c r="BY47" s="5"/>
      <c r="BZ47" s="5"/>
      <c r="CA47" s="7"/>
      <c r="CB47" s="7"/>
      <c r="CC47" s="7"/>
      <c r="CD47" s="7"/>
    </row>
    <row r="48" spans="1:82">
      <c r="A48" s="75"/>
      <c r="B48" s="75"/>
      <c r="C48" s="75"/>
      <c r="D48" s="75"/>
      <c r="E48" s="75"/>
      <c r="F48" s="75"/>
      <c r="G48" s="75"/>
      <c r="H48" s="75"/>
      <c r="I48" s="75"/>
      <c r="J48" s="75"/>
      <c r="K48" s="75"/>
      <c r="L48" s="75"/>
      <c r="M48" s="75"/>
      <c r="N48" s="75"/>
      <c r="O48" s="75"/>
      <c r="P48" s="75"/>
      <c r="Q48" s="75"/>
      <c r="R48" s="75"/>
      <c r="S48" s="75"/>
      <c r="T48" s="75"/>
      <c r="U48" s="75"/>
      <c r="V48" s="75"/>
      <c r="W48" s="75"/>
      <c r="X48" s="75"/>
      <c r="Y48" s="75"/>
      <c r="BC48" s="12"/>
      <c r="BD48" s="6"/>
      <c r="BE48" s="6"/>
      <c r="BF48" s="6"/>
      <c r="BG48" s="6"/>
      <c r="BH48" s="5"/>
      <c r="BI48" s="6"/>
      <c r="BJ48" s="6"/>
      <c r="BK48" s="6"/>
      <c r="BL48" s="6"/>
      <c r="BM48" s="5"/>
      <c r="BN48" s="6"/>
      <c r="BO48" s="6"/>
      <c r="BP48" s="6"/>
      <c r="BQ48" s="6"/>
      <c r="BR48" s="5"/>
      <c r="BS48" s="6"/>
      <c r="BT48" s="6"/>
      <c r="BU48" s="6"/>
      <c r="BV48" s="6"/>
      <c r="BW48" s="5"/>
      <c r="BX48" s="5"/>
      <c r="BY48" s="5"/>
      <c r="BZ48" s="5"/>
      <c r="CA48" s="7"/>
      <c r="CB48" s="7"/>
      <c r="CC48" s="7"/>
      <c r="CD48" s="7"/>
    </row>
    <row r="49" spans="1:82">
      <c r="A49" s="75"/>
      <c r="B49" s="75"/>
      <c r="C49" s="75"/>
      <c r="D49" s="75"/>
      <c r="E49" s="75"/>
      <c r="F49" s="75"/>
      <c r="G49" s="75"/>
      <c r="H49" s="75"/>
      <c r="I49" s="75"/>
      <c r="J49" s="75"/>
      <c r="K49" s="75"/>
      <c r="L49" s="75"/>
      <c r="M49" s="75"/>
      <c r="N49" s="75"/>
      <c r="O49" s="75"/>
      <c r="P49" s="75"/>
      <c r="Q49" s="75"/>
      <c r="R49" s="75"/>
      <c r="S49" s="75"/>
      <c r="T49" s="75"/>
      <c r="U49" s="75"/>
      <c r="V49" s="75"/>
      <c r="W49" s="75"/>
      <c r="X49" s="75"/>
      <c r="Y49" s="75"/>
      <c r="BC49" s="12"/>
      <c r="BD49" s="6"/>
      <c r="BE49" s="6"/>
      <c r="BF49" s="6"/>
      <c r="BG49" s="6"/>
      <c r="BH49" s="5"/>
      <c r="BI49" s="6"/>
      <c r="BJ49" s="6"/>
      <c r="BK49" s="6"/>
      <c r="BL49" s="6"/>
      <c r="BM49" s="5"/>
      <c r="BN49" s="6"/>
      <c r="BO49" s="6"/>
      <c r="BP49" s="6"/>
      <c r="BQ49" s="6"/>
      <c r="BR49" s="5"/>
      <c r="BS49" s="6"/>
      <c r="BT49" s="6"/>
      <c r="BU49" s="6"/>
      <c r="BV49" s="6"/>
      <c r="BW49" s="5"/>
      <c r="BX49" s="5"/>
      <c r="BY49" s="5"/>
      <c r="BZ49" s="5"/>
      <c r="CA49" s="7"/>
      <c r="CB49" s="7"/>
      <c r="CC49" s="7"/>
      <c r="CD49" s="7"/>
    </row>
    <row r="50" spans="1:82">
      <c r="A50" s="75"/>
      <c r="B50" s="75"/>
      <c r="C50" s="75"/>
      <c r="D50" s="75"/>
      <c r="E50" s="75"/>
      <c r="F50" s="75"/>
      <c r="G50" s="75"/>
      <c r="H50" s="75"/>
      <c r="I50" s="75"/>
      <c r="J50" s="75"/>
      <c r="K50" s="75"/>
      <c r="L50" s="75"/>
      <c r="M50" s="75"/>
      <c r="N50" s="75"/>
      <c r="O50" s="75"/>
      <c r="P50" s="75"/>
      <c r="Q50" s="75"/>
      <c r="R50" s="75"/>
      <c r="S50" s="75"/>
      <c r="T50" s="75"/>
      <c r="U50" s="75"/>
      <c r="V50" s="75"/>
      <c r="W50" s="75"/>
      <c r="X50" s="75"/>
      <c r="Y50" s="75"/>
      <c r="BC50" s="12"/>
      <c r="BD50" s="6"/>
      <c r="BE50" s="6"/>
      <c r="BF50" s="6"/>
      <c r="BG50" s="6"/>
      <c r="BH50" s="5"/>
      <c r="BI50" s="6"/>
      <c r="BJ50" s="6"/>
      <c r="BK50" s="6"/>
      <c r="BL50" s="6"/>
      <c r="BM50" s="5"/>
      <c r="BN50" s="6"/>
      <c r="BO50" s="6"/>
      <c r="BP50" s="6"/>
      <c r="BQ50" s="6"/>
      <c r="BR50" s="5"/>
      <c r="BS50" s="6"/>
      <c r="BT50" s="6"/>
      <c r="BU50" s="6"/>
      <c r="BV50" s="6"/>
      <c r="BW50" s="5"/>
      <c r="BX50" s="5"/>
      <c r="BY50" s="5"/>
      <c r="BZ50" s="5"/>
      <c r="CA50" s="7"/>
      <c r="CB50" s="7"/>
      <c r="CC50" s="7"/>
      <c r="CD50" s="7"/>
    </row>
    <row r="51" spans="1:82">
      <c r="A51" s="75"/>
      <c r="B51" s="75"/>
      <c r="C51" s="75"/>
      <c r="D51" s="75"/>
      <c r="E51" s="75"/>
      <c r="F51" s="75"/>
      <c r="G51" s="75"/>
      <c r="H51" s="75"/>
      <c r="I51" s="75"/>
      <c r="J51" s="75"/>
      <c r="K51" s="75"/>
      <c r="L51" s="75"/>
      <c r="M51" s="75"/>
      <c r="N51" s="75"/>
      <c r="O51" s="75"/>
      <c r="P51" s="75"/>
      <c r="Q51" s="75"/>
      <c r="R51" s="75"/>
      <c r="S51" s="75"/>
      <c r="T51" s="75"/>
      <c r="U51" s="75"/>
      <c r="V51" s="75"/>
      <c r="W51" s="75"/>
      <c r="X51" s="75"/>
      <c r="Y51" s="75"/>
      <c r="BC51" s="12"/>
      <c r="BD51" s="6"/>
      <c r="BE51" s="6"/>
      <c r="BF51" s="6"/>
      <c r="BG51" s="6"/>
      <c r="BH51" s="5"/>
      <c r="BI51" s="6"/>
      <c r="BJ51" s="6"/>
      <c r="BK51" s="6"/>
      <c r="BL51" s="6"/>
      <c r="BM51" s="5"/>
      <c r="BN51" s="6"/>
      <c r="BO51" s="6"/>
      <c r="BP51" s="6"/>
      <c r="BQ51" s="6"/>
      <c r="BR51" s="5"/>
      <c r="BS51" s="6"/>
      <c r="BT51" s="6"/>
      <c r="BU51" s="6"/>
      <c r="BV51" s="6"/>
      <c r="BW51" s="5"/>
      <c r="BX51" s="5"/>
      <c r="BY51" s="5"/>
      <c r="BZ51" s="5"/>
      <c r="CA51" s="7"/>
      <c r="CB51" s="7"/>
      <c r="CC51" s="7"/>
      <c r="CD51" s="7"/>
    </row>
    <row r="52" spans="1:82">
      <c r="A52" s="75"/>
      <c r="B52" s="75"/>
      <c r="C52" s="75"/>
      <c r="D52" s="75"/>
      <c r="E52" s="75"/>
      <c r="F52" s="75"/>
      <c r="G52" s="75"/>
      <c r="H52" s="75"/>
      <c r="I52" s="75"/>
      <c r="J52" s="75"/>
      <c r="K52" s="75"/>
      <c r="L52" s="75"/>
      <c r="M52" s="75"/>
      <c r="N52" s="75"/>
      <c r="O52" s="75"/>
      <c r="P52" s="75"/>
      <c r="Q52" s="75"/>
      <c r="R52" s="75"/>
      <c r="S52" s="75"/>
      <c r="T52" s="75"/>
      <c r="U52" s="75"/>
      <c r="V52" s="75"/>
      <c r="W52" s="75"/>
      <c r="X52" s="75"/>
      <c r="Y52" s="75"/>
      <c r="BC52" s="12"/>
      <c r="BD52" s="6"/>
      <c r="BE52" s="6"/>
      <c r="BF52" s="6"/>
      <c r="BG52" s="6"/>
      <c r="BH52" s="5"/>
      <c r="BI52" s="6"/>
      <c r="BJ52" s="6"/>
      <c r="BK52" s="6"/>
      <c r="BL52" s="6"/>
      <c r="BM52" s="5"/>
      <c r="BN52" s="6"/>
      <c r="BO52" s="6"/>
      <c r="BP52" s="6"/>
      <c r="BQ52" s="6"/>
      <c r="BR52" s="5"/>
      <c r="BS52" s="6"/>
      <c r="BT52" s="6"/>
      <c r="BU52" s="6"/>
      <c r="BV52" s="6"/>
      <c r="BW52" s="5"/>
      <c r="BX52" s="5"/>
      <c r="BY52" s="5"/>
      <c r="BZ52" s="5"/>
      <c r="CA52" s="7"/>
      <c r="CB52" s="7"/>
      <c r="CC52" s="7"/>
      <c r="CD52" s="7"/>
    </row>
    <row r="53" spans="1:82">
      <c r="A53" s="75"/>
      <c r="B53" s="75"/>
      <c r="C53" s="75"/>
      <c r="D53" s="75"/>
      <c r="E53" s="75"/>
      <c r="F53" s="75"/>
      <c r="G53" s="75"/>
      <c r="H53" s="75"/>
      <c r="I53" s="75"/>
      <c r="J53" s="75"/>
      <c r="K53" s="75"/>
      <c r="L53" s="75"/>
      <c r="M53" s="75"/>
      <c r="N53" s="75"/>
      <c r="O53" s="75"/>
      <c r="P53" s="75"/>
      <c r="Q53" s="75"/>
      <c r="R53" s="75"/>
      <c r="S53" s="75"/>
      <c r="T53" s="75"/>
      <c r="U53" s="75"/>
      <c r="V53" s="75"/>
      <c r="W53" s="75"/>
      <c r="X53" s="75"/>
      <c r="Y53" s="75"/>
      <c r="BC53" s="12"/>
      <c r="BD53" s="6"/>
      <c r="BE53" s="6"/>
      <c r="BF53" s="6"/>
      <c r="BG53" s="6"/>
      <c r="BH53" s="5"/>
      <c r="BI53" s="6"/>
      <c r="BJ53" s="6"/>
      <c r="BK53" s="6"/>
      <c r="BL53" s="6"/>
      <c r="BM53" s="5"/>
      <c r="BN53" s="6"/>
      <c r="BO53" s="6"/>
      <c r="BP53" s="6"/>
      <c r="BQ53" s="6"/>
      <c r="BR53" s="5"/>
      <c r="BS53" s="6"/>
      <c r="BT53" s="6"/>
      <c r="BU53" s="6"/>
      <c r="BV53" s="6"/>
      <c r="BW53" s="5"/>
      <c r="BX53" s="5"/>
      <c r="BY53" s="5"/>
      <c r="BZ53" s="5"/>
      <c r="CA53" s="7"/>
      <c r="CB53" s="7"/>
      <c r="CC53" s="7"/>
      <c r="CD53" s="7"/>
    </row>
    <row r="54" spans="1:82">
      <c r="A54" s="75"/>
      <c r="B54" s="75"/>
      <c r="C54" s="75"/>
      <c r="D54" s="75"/>
      <c r="E54" s="75"/>
      <c r="F54" s="75"/>
      <c r="G54" s="75"/>
      <c r="H54" s="75"/>
      <c r="I54" s="75"/>
      <c r="J54" s="75"/>
      <c r="K54" s="75"/>
      <c r="L54" s="75"/>
      <c r="M54" s="75"/>
      <c r="N54" s="75"/>
      <c r="O54" s="75"/>
      <c r="P54" s="75"/>
      <c r="Q54" s="75"/>
      <c r="R54" s="75"/>
      <c r="S54" s="75"/>
      <c r="T54" s="75"/>
      <c r="U54" s="75"/>
      <c r="V54" s="75"/>
      <c r="W54" s="75"/>
      <c r="X54" s="75"/>
      <c r="Y54" s="75"/>
      <c r="BC54" s="12"/>
      <c r="BD54" s="6"/>
      <c r="BE54" s="6"/>
      <c r="BF54" s="6"/>
      <c r="BG54" s="6"/>
      <c r="BH54" s="5"/>
      <c r="BI54" s="6"/>
      <c r="BJ54" s="6"/>
      <c r="BK54" s="6"/>
      <c r="BL54" s="6"/>
      <c r="BM54" s="5"/>
      <c r="BN54" s="6"/>
      <c r="BO54" s="6"/>
      <c r="BP54" s="6"/>
      <c r="BQ54" s="6"/>
      <c r="BR54" s="5"/>
      <c r="BS54" s="6"/>
      <c r="BT54" s="6"/>
      <c r="BU54" s="6"/>
      <c r="BV54" s="6"/>
      <c r="BW54" s="5"/>
      <c r="BX54" s="5"/>
      <c r="BY54" s="5"/>
      <c r="BZ54" s="5"/>
      <c r="CA54" s="7"/>
      <c r="CB54" s="7"/>
      <c r="CC54" s="7"/>
      <c r="CD54" s="7"/>
    </row>
    <row r="55" spans="1:82">
      <c r="A55" s="75"/>
      <c r="B55" s="75"/>
      <c r="C55" s="75"/>
      <c r="D55" s="75"/>
      <c r="E55" s="75"/>
      <c r="F55" s="75"/>
      <c r="G55" s="75"/>
      <c r="H55" s="75"/>
      <c r="I55" s="75"/>
      <c r="J55" s="75"/>
      <c r="K55" s="75"/>
      <c r="L55" s="75"/>
      <c r="M55" s="75"/>
      <c r="N55" s="75"/>
      <c r="O55" s="75"/>
      <c r="P55" s="75"/>
      <c r="Q55" s="75"/>
      <c r="R55" s="75"/>
      <c r="S55" s="75"/>
      <c r="T55" s="75"/>
      <c r="U55" s="75"/>
      <c r="V55" s="75"/>
      <c r="W55" s="75"/>
      <c r="X55" s="75"/>
      <c r="Y55" s="75"/>
      <c r="BC55" s="12"/>
      <c r="BD55" s="6"/>
      <c r="BE55" s="6"/>
      <c r="BF55" s="6"/>
      <c r="BG55" s="6"/>
      <c r="BH55" s="5"/>
      <c r="BI55" s="6"/>
      <c r="BJ55" s="6"/>
      <c r="BK55" s="6"/>
      <c r="BL55" s="6"/>
      <c r="BM55" s="5"/>
      <c r="BN55" s="5"/>
      <c r="BO55" s="5"/>
      <c r="BP55" s="5"/>
      <c r="BQ55" s="5"/>
      <c r="BR55" s="5"/>
      <c r="BS55" s="5"/>
      <c r="BT55" s="5"/>
      <c r="BU55" s="5"/>
      <c r="BV55" s="5"/>
      <c r="BW55" s="5"/>
      <c r="BX55" s="5"/>
      <c r="BY55" s="5"/>
      <c r="BZ55" s="5"/>
      <c r="CA55" s="7"/>
      <c r="CB55" s="7"/>
      <c r="CC55" s="7"/>
      <c r="CD55" s="7"/>
    </row>
    <row r="56" spans="1:82">
      <c r="A56" s="75"/>
      <c r="B56" s="75"/>
      <c r="C56" s="75"/>
      <c r="D56" s="75"/>
      <c r="E56" s="75"/>
      <c r="F56" s="75"/>
      <c r="G56" s="75"/>
      <c r="H56" s="75"/>
      <c r="I56" s="75"/>
      <c r="J56" s="75"/>
      <c r="K56" s="75"/>
      <c r="L56" s="75"/>
      <c r="M56" s="75"/>
      <c r="N56" s="75"/>
      <c r="O56" s="75"/>
      <c r="P56" s="75"/>
      <c r="Q56" s="75"/>
      <c r="R56" s="75"/>
      <c r="S56" s="75"/>
      <c r="T56" s="75"/>
      <c r="U56" s="75"/>
      <c r="V56" s="75"/>
      <c r="W56" s="75"/>
      <c r="X56" s="75"/>
      <c r="Y56" s="75"/>
      <c r="BC56" s="5"/>
      <c r="BD56" s="7"/>
      <c r="BE56" s="7"/>
      <c r="BF56" s="7"/>
      <c r="BG56" s="7"/>
      <c r="BH56" s="5"/>
      <c r="BI56" s="7"/>
      <c r="BJ56" s="7"/>
      <c r="BK56" s="7"/>
      <c r="BL56" s="7"/>
      <c r="BM56" s="5"/>
      <c r="BN56" s="7"/>
      <c r="BO56" s="7"/>
      <c r="BP56" s="7"/>
      <c r="BQ56" s="7"/>
      <c r="BR56" s="5"/>
      <c r="BS56" s="7"/>
      <c r="BT56" s="7"/>
      <c r="BU56" s="7"/>
      <c r="BV56" s="7"/>
      <c r="BW56" s="5"/>
      <c r="BX56" s="5"/>
      <c r="BY56" s="5"/>
      <c r="BZ56" s="5"/>
      <c r="CA56" s="7"/>
      <c r="CB56" s="7"/>
      <c r="CC56" s="7"/>
      <c r="CD56" s="7"/>
    </row>
    <row r="57" spans="1:82">
      <c r="A57" s="75"/>
      <c r="B57" s="75"/>
      <c r="C57" s="75"/>
      <c r="D57" s="75"/>
      <c r="E57" s="75"/>
      <c r="F57" s="75"/>
      <c r="G57" s="75"/>
      <c r="H57" s="75"/>
      <c r="I57" s="75"/>
      <c r="J57" s="75"/>
      <c r="K57" s="75"/>
      <c r="L57" s="75"/>
      <c r="M57" s="75"/>
      <c r="N57" s="75"/>
      <c r="O57" s="75"/>
      <c r="P57" s="75"/>
      <c r="Q57" s="75"/>
      <c r="R57" s="75"/>
      <c r="S57" s="75"/>
      <c r="T57" s="75"/>
      <c r="U57" s="75"/>
      <c r="V57" s="75"/>
      <c r="W57" s="75"/>
      <c r="X57" s="75"/>
      <c r="Y57" s="75"/>
      <c r="BC57" s="5"/>
      <c r="BD57" s="7"/>
      <c r="BE57" s="7"/>
      <c r="BF57" s="7"/>
      <c r="BG57" s="7"/>
      <c r="BH57" s="5"/>
      <c r="BI57" s="7"/>
      <c r="BJ57" s="7"/>
      <c r="BK57" s="7"/>
      <c r="BL57" s="7"/>
      <c r="BM57" s="5"/>
      <c r="BN57" s="7"/>
      <c r="BO57" s="7"/>
      <c r="BP57" s="7"/>
      <c r="BQ57" s="7"/>
      <c r="BR57" s="5"/>
      <c r="BS57" s="7"/>
      <c r="BT57" s="7"/>
      <c r="BU57" s="7"/>
      <c r="BV57" s="7"/>
      <c r="BW57" s="5"/>
      <c r="BX57" s="5"/>
      <c r="BY57" s="5"/>
      <c r="BZ57" s="5"/>
      <c r="CA57" s="7"/>
      <c r="CB57" s="7"/>
      <c r="CC57" s="7"/>
      <c r="CD57" s="7"/>
    </row>
    <row r="58" spans="1:82">
      <c r="A58" s="75"/>
      <c r="B58" s="75"/>
      <c r="C58" s="75"/>
      <c r="D58" s="75"/>
      <c r="E58" s="75"/>
      <c r="F58" s="75"/>
      <c r="G58" s="75"/>
      <c r="H58" s="75"/>
      <c r="I58" s="75"/>
      <c r="J58" s="75"/>
      <c r="K58" s="75"/>
      <c r="L58" s="75"/>
      <c r="M58" s="75"/>
      <c r="N58" s="75"/>
      <c r="O58" s="75"/>
      <c r="P58" s="75"/>
      <c r="Q58" s="75"/>
      <c r="R58" s="75"/>
      <c r="S58" s="75"/>
      <c r="T58" s="75"/>
      <c r="U58" s="75"/>
      <c r="V58" s="75"/>
      <c r="W58" s="75"/>
      <c r="X58" s="75"/>
      <c r="Y58" s="75"/>
    </row>
    <row r="59" spans="1:82">
      <c r="A59" s="75"/>
      <c r="B59" s="75"/>
      <c r="C59" s="75"/>
      <c r="D59" s="75"/>
      <c r="E59" s="75"/>
      <c r="F59" s="75"/>
      <c r="G59" s="75"/>
      <c r="H59" s="75"/>
      <c r="I59" s="75"/>
      <c r="J59" s="75"/>
      <c r="K59" s="75"/>
      <c r="L59" s="75"/>
      <c r="M59" s="75"/>
      <c r="N59" s="75"/>
      <c r="O59" s="75"/>
      <c r="P59" s="75"/>
      <c r="Q59" s="75"/>
      <c r="R59" s="75"/>
      <c r="S59" s="75"/>
      <c r="T59" s="75"/>
      <c r="U59" s="75"/>
      <c r="V59" s="75"/>
      <c r="W59" s="75"/>
      <c r="X59" s="75"/>
      <c r="Y59" s="75"/>
    </row>
    <row r="60" spans="1:82">
      <c r="A60" s="75"/>
      <c r="B60" s="75"/>
      <c r="C60" s="75"/>
      <c r="D60" s="75"/>
      <c r="E60" s="75"/>
      <c r="F60" s="75"/>
      <c r="G60" s="75"/>
      <c r="H60" s="75"/>
      <c r="I60" s="75"/>
      <c r="J60" s="75"/>
      <c r="K60" s="75"/>
      <c r="L60" s="75"/>
      <c r="M60" s="75"/>
      <c r="N60" s="75"/>
      <c r="O60" s="75"/>
      <c r="P60" s="75"/>
      <c r="Q60" s="75"/>
      <c r="R60" s="75"/>
      <c r="S60" s="75"/>
      <c r="T60" s="75"/>
      <c r="U60" s="75"/>
      <c r="V60" s="75"/>
      <c r="W60" s="75"/>
      <c r="X60" s="75"/>
      <c r="Y60" s="75"/>
    </row>
    <row r="61" spans="1:82">
      <c r="A61" s="75"/>
      <c r="B61" s="75"/>
      <c r="C61" s="75"/>
      <c r="D61" s="75"/>
      <c r="E61" s="75"/>
      <c r="F61" s="75"/>
      <c r="G61" s="75"/>
      <c r="H61" s="75"/>
      <c r="I61" s="75"/>
      <c r="J61" s="75"/>
      <c r="K61" s="75"/>
      <c r="L61" s="75"/>
      <c r="M61" s="75"/>
      <c r="N61" s="75"/>
      <c r="O61" s="75"/>
      <c r="P61" s="75"/>
      <c r="Q61" s="75"/>
      <c r="R61" s="75"/>
      <c r="S61" s="75"/>
      <c r="T61" s="75"/>
      <c r="U61" s="75"/>
      <c r="V61" s="75"/>
      <c r="W61" s="75"/>
      <c r="X61" s="75"/>
      <c r="Y61" s="75"/>
    </row>
    <row r="62" spans="1:82">
      <c r="A62" s="75"/>
      <c r="B62" s="75"/>
      <c r="C62" s="75"/>
      <c r="D62" s="75"/>
      <c r="E62" s="75"/>
      <c r="F62" s="75"/>
      <c r="G62" s="75"/>
      <c r="H62" s="75"/>
      <c r="I62" s="75"/>
      <c r="J62" s="75"/>
      <c r="K62" s="75"/>
      <c r="L62" s="75"/>
      <c r="M62" s="75"/>
      <c r="N62" s="75"/>
      <c r="O62" s="75"/>
      <c r="P62" s="75"/>
      <c r="Q62" s="75"/>
      <c r="R62" s="75"/>
      <c r="S62" s="75"/>
      <c r="T62" s="75"/>
      <c r="U62" s="75"/>
      <c r="V62" s="75"/>
      <c r="W62" s="75"/>
      <c r="X62" s="75"/>
      <c r="Y62" s="75"/>
    </row>
    <row r="63" spans="1:82">
      <c r="A63" s="75"/>
      <c r="B63" s="75"/>
      <c r="C63" s="75"/>
      <c r="D63" s="75"/>
      <c r="E63" s="75"/>
      <c r="F63" s="75"/>
      <c r="G63" s="75"/>
      <c r="H63" s="75"/>
      <c r="I63" s="75"/>
      <c r="J63" s="75"/>
      <c r="K63" s="75"/>
      <c r="L63" s="75"/>
      <c r="M63" s="75"/>
      <c r="N63" s="75"/>
      <c r="O63" s="75"/>
      <c r="P63" s="75"/>
      <c r="Q63" s="75"/>
      <c r="R63" s="75"/>
      <c r="S63" s="75"/>
      <c r="T63" s="75"/>
      <c r="U63" s="75"/>
      <c r="V63" s="75"/>
      <c r="W63" s="75"/>
      <c r="X63" s="75"/>
      <c r="Y63" s="75"/>
    </row>
    <row r="64" spans="1:82">
      <c r="A64" s="75"/>
      <c r="B64" s="75"/>
      <c r="C64" s="75"/>
      <c r="D64" s="75"/>
      <c r="E64" s="75"/>
      <c r="F64" s="75"/>
      <c r="G64" s="75"/>
      <c r="H64" s="75"/>
      <c r="I64" s="75"/>
      <c r="J64" s="75"/>
      <c r="K64" s="75"/>
      <c r="L64" s="75"/>
      <c r="M64" s="75"/>
      <c r="N64" s="75"/>
      <c r="O64" s="75"/>
      <c r="P64" s="75"/>
      <c r="Q64" s="75"/>
      <c r="R64" s="75"/>
      <c r="S64" s="75"/>
      <c r="T64" s="75"/>
      <c r="U64" s="75"/>
      <c r="V64" s="75"/>
      <c r="W64" s="75"/>
      <c r="X64" s="75"/>
      <c r="Y64" s="75"/>
    </row>
    <row r="65" spans="1:25">
      <c r="A65" s="75"/>
      <c r="B65" s="75"/>
      <c r="C65" s="75"/>
      <c r="D65" s="75"/>
      <c r="E65" s="75"/>
      <c r="F65" s="75"/>
      <c r="G65" s="75"/>
      <c r="H65" s="75"/>
      <c r="I65" s="75"/>
      <c r="J65" s="75"/>
      <c r="K65" s="75"/>
      <c r="L65" s="75"/>
      <c r="M65" s="75"/>
      <c r="N65" s="75"/>
      <c r="O65" s="75"/>
      <c r="P65" s="75"/>
      <c r="Q65" s="75"/>
      <c r="R65" s="75"/>
      <c r="S65" s="75"/>
      <c r="T65" s="75"/>
      <c r="U65" s="75"/>
      <c r="V65" s="75"/>
      <c r="W65" s="75"/>
      <c r="X65" s="75"/>
      <c r="Y65" s="75"/>
    </row>
    <row r="66" spans="1:25">
      <c r="A66" s="75"/>
      <c r="B66" s="75"/>
      <c r="C66" s="75"/>
      <c r="D66" s="75"/>
      <c r="E66" s="75"/>
      <c r="F66" s="75"/>
      <c r="G66" s="75"/>
      <c r="H66" s="75"/>
      <c r="I66" s="75"/>
      <c r="J66" s="75"/>
      <c r="K66" s="75"/>
      <c r="L66" s="75"/>
      <c r="M66" s="75"/>
      <c r="N66" s="75"/>
      <c r="O66" s="75"/>
      <c r="P66" s="75"/>
      <c r="Q66" s="75"/>
      <c r="R66" s="75"/>
      <c r="S66" s="75"/>
      <c r="T66" s="75"/>
      <c r="U66" s="75"/>
      <c r="V66" s="75"/>
      <c r="W66" s="75"/>
      <c r="X66" s="75"/>
      <c r="Y66" s="75"/>
    </row>
    <row r="67" spans="1:25">
      <c r="A67" s="75"/>
      <c r="B67" s="75"/>
      <c r="C67" s="75"/>
      <c r="D67" s="75"/>
      <c r="E67" s="75"/>
      <c r="F67" s="75"/>
      <c r="G67" s="75"/>
      <c r="H67" s="75"/>
      <c r="I67" s="75"/>
      <c r="J67" s="75"/>
      <c r="K67" s="75"/>
      <c r="L67" s="75"/>
      <c r="M67" s="75"/>
      <c r="N67" s="75"/>
      <c r="O67" s="75"/>
      <c r="P67" s="75"/>
      <c r="Q67" s="75"/>
      <c r="R67" s="75"/>
      <c r="S67" s="75"/>
      <c r="T67" s="75"/>
      <c r="U67" s="75"/>
      <c r="V67" s="75"/>
      <c r="W67" s="75"/>
      <c r="X67" s="75"/>
      <c r="Y67" s="75"/>
    </row>
    <row r="68" spans="1:25">
      <c r="A68" s="75"/>
      <c r="B68" s="75"/>
      <c r="C68" s="75"/>
      <c r="D68" s="75"/>
      <c r="E68" s="75"/>
      <c r="F68" s="75"/>
      <c r="G68" s="75"/>
      <c r="H68" s="75"/>
      <c r="I68" s="75"/>
      <c r="J68" s="75"/>
      <c r="K68" s="75"/>
      <c r="L68" s="75"/>
      <c r="M68" s="75"/>
      <c r="N68" s="75"/>
      <c r="O68" s="75"/>
      <c r="P68" s="75"/>
      <c r="Q68" s="75"/>
      <c r="R68" s="75"/>
      <c r="S68" s="75"/>
      <c r="T68" s="75"/>
      <c r="U68" s="75"/>
      <c r="V68" s="75"/>
      <c r="W68" s="75"/>
      <c r="X68" s="75"/>
      <c r="Y68" s="75"/>
    </row>
    <row r="69" spans="1:25">
      <c r="A69" s="75"/>
      <c r="B69" s="75"/>
      <c r="C69" s="75"/>
      <c r="D69" s="75"/>
      <c r="E69" s="75"/>
      <c r="F69" s="75"/>
      <c r="G69" s="75"/>
      <c r="H69" s="75"/>
      <c r="I69" s="75"/>
      <c r="J69" s="75"/>
      <c r="K69" s="75"/>
      <c r="L69" s="75"/>
      <c r="M69" s="75"/>
      <c r="N69" s="75"/>
      <c r="O69" s="75"/>
      <c r="P69" s="75"/>
      <c r="Q69" s="75"/>
      <c r="R69" s="75"/>
      <c r="S69" s="75"/>
      <c r="T69" s="75"/>
      <c r="U69" s="75"/>
      <c r="V69" s="75"/>
      <c r="W69" s="75"/>
      <c r="X69" s="75"/>
      <c r="Y69" s="75"/>
    </row>
    <row r="70" spans="1:25">
      <c r="A70" s="75"/>
      <c r="B70" s="75"/>
      <c r="C70" s="75"/>
      <c r="D70" s="75"/>
      <c r="E70" s="75"/>
      <c r="F70" s="75"/>
      <c r="G70" s="75"/>
      <c r="H70" s="75"/>
      <c r="I70" s="75"/>
      <c r="J70" s="75"/>
      <c r="K70" s="75"/>
      <c r="L70" s="75"/>
      <c r="M70" s="75"/>
      <c r="N70" s="75"/>
      <c r="O70" s="75"/>
      <c r="P70" s="75"/>
      <c r="Q70" s="75"/>
      <c r="R70" s="75"/>
      <c r="S70" s="75"/>
      <c r="T70" s="75"/>
      <c r="U70" s="75"/>
      <c r="V70" s="75"/>
      <c r="W70" s="75"/>
      <c r="X70" s="75"/>
      <c r="Y70" s="75"/>
    </row>
    <row r="71" spans="1:25">
      <c r="A71" s="75"/>
      <c r="B71" s="75"/>
      <c r="C71" s="75"/>
      <c r="D71" s="75"/>
      <c r="E71" s="75"/>
      <c r="F71" s="75"/>
      <c r="G71" s="75"/>
      <c r="H71" s="75"/>
      <c r="I71" s="75"/>
      <c r="J71" s="75"/>
      <c r="K71" s="75"/>
      <c r="L71" s="75"/>
      <c r="M71" s="75"/>
      <c r="N71" s="75"/>
      <c r="O71" s="75"/>
      <c r="P71" s="75"/>
      <c r="Q71" s="75"/>
      <c r="R71" s="75"/>
      <c r="S71" s="75"/>
      <c r="T71" s="75"/>
      <c r="U71" s="75"/>
      <c r="V71" s="75"/>
      <c r="W71" s="75"/>
      <c r="X71" s="75"/>
      <c r="Y71" s="75"/>
    </row>
    <row r="72" spans="1:25">
      <c r="A72" s="75"/>
      <c r="B72" s="75"/>
      <c r="C72" s="75"/>
      <c r="D72" s="75"/>
      <c r="E72" s="75"/>
      <c r="F72" s="75"/>
      <c r="G72" s="75"/>
      <c r="H72" s="75"/>
      <c r="I72" s="75"/>
      <c r="J72" s="75"/>
      <c r="K72" s="75"/>
      <c r="L72" s="75"/>
      <c r="M72" s="75"/>
      <c r="N72" s="75"/>
      <c r="O72" s="75"/>
      <c r="P72" s="75"/>
      <c r="Q72" s="75"/>
      <c r="R72" s="75"/>
      <c r="S72" s="75"/>
      <c r="T72" s="75"/>
      <c r="U72" s="75"/>
      <c r="V72" s="75"/>
      <c r="W72" s="75"/>
      <c r="X72" s="75"/>
      <c r="Y72" s="75"/>
    </row>
    <row r="73" spans="1:25">
      <c r="A73" s="75"/>
      <c r="B73" s="75"/>
      <c r="C73" s="75"/>
      <c r="D73" s="75"/>
      <c r="E73" s="75"/>
      <c r="F73" s="75"/>
      <c r="G73" s="75"/>
      <c r="H73" s="75"/>
      <c r="I73" s="75"/>
      <c r="J73" s="75"/>
      <c r="K73" s="75"/>
      <c r="L73" s="75"/>
      <c r="M73" s="75"/>
      <c r="N73" s="75"/>
      <c r="O73" s="75"/>
      <c r="P73" s="75"/>
      <c r="Q73" s="75"/>
      <c r="R73" s="75"/>
      <c r="S73" s="75"/>
      <c r="T73" s="75"/>
      <c r="U73" s="75"/>
      <c r="V73" s="75"/>
      <c r="W73" s="75"/>
      <c r="X73" s="75"/>
      <c r="Y73" s="75"/>
    </row>
    <row r="74" spans="1:25">
      <c r="A74" s="75"/>
      <c r="B74" s="75"/>
      <c r="C74" s="75"/>
      <c r="D74" s="75"/>
      <c r="E74" s="75"/>
      <c r="F74" s="75"/>
      <c r="G74" s="75"/>
      <c r="H74" s="75"/>
      <c r="I74" s="75"/>
      <c r="J74" s="75"/>
      <c r="K74" s="75"/>
      <c r="L74" s="75"/>
      <c r="M74" s="75"/>
      <c r="N74" s="75"/>
      <c r="O74" s="75"/>
      <c r="P74" s="75"/>
      <c r="Q74" s="75"/>
      <c r="R74" s="75"/>
      <c r="S74" s="75"/>
      <c r="T74" s="75"/>
      <c r="U74" s="75"/>
      <c r="V74" s="75"/>
      <c r="W74" s="75"/>
      <c r="X74" s="75"/>
      <c r="Y74" s="75"/>
    </row>
    <row r="75" spans="1:25">
      <c r="A75" s="75"/>
      <c r="B75" s="75"/>
      <c r="C75" s="75"/>
      <c r="D75" s="75"/>
      <c r="E75" s="75"/>
      <c r="F75" s="75"/>
      <c r="G75" s="75"/>
      <c r="H75" s="75"/>
      <c r="I75" s="75"/>
      <c r="J75" s="75"/>
      <c r="K75" s="75"/>
      <c r="L75" s="75"/>
      <c r="M75" s="75"/>
      <c r="N75" s="75"/>
      <c r="O75" s="75"/>
      <c r="P75" s="75"/>
      <c r="Q75" s="75"/>
      <c r="R75" s="75"/>
      <c r="S75" s="75"/>
      <c r="T75" s="75"/>
      <c r="U75" s="75"/>
      <c r="V75" s="75"/>
      <c r="W75" s="75"/>
      <c r="X75" s="75"/>
      <c r="Y75" s="75"/>
    </row>
    <row r="76" spans="1:25">
      <c r="A76" s="75"/>
      <c r="B76" s="75"/>
      <c r="C76" s="75"/>
      <c r="D76" s="75"/>
      <c r="E76" s="75"/>
      <c r="F76" s="75"/>
      <c r="G76" s="75"/>
      <c r="H76" s="75"/>
      <c r="I76" s="75"/>
      <c r="J76" s="75"/>
      <c r="K76" s="75"/>
      <c r="L76" s="75"/>
      <c r="M76" s="75"/>
      <c r="N76" s="75"/>
      <c r="O76" s="75"/>
      <c r="P76" s="75"/>
      <c r="Q76" s="75"/>
      <c r="R76" s="75"/>
      <c r="S76" s="75"/>
      <c r="T76" s="75"/>
      <c r="U76" s="75"/>
      <c r="V76" s="75"/>
      <c r="W76" s="75"/>
      <c r="X76" s="75"/>
      <c r="Y76" s="75"/>
    </row>
    <row r="77" spans="1:25">
      <c r="A77" s="75"/>
      <c r="B77" s="75"/>
      <c r="C77" s="75"/>
      <c r="D77" s="75"/>
      <c r="E77" s="75"/>
      <c r="F77" s="75"/>
      <c r="G77" s="75"/>
      <c r="H77" s="75"/>
      <c r="I77" s="75"/>
      <c r="J77" s="75"/>
      <c r="K77" s="75"/>
      <c r="L77" s="75"/>
      <c r="M77" s="75"/>
      <c r="N77" s="75"/>
      <c r="O77" s="75"/>
      <c r="P77" s="75"/>
      <c r="Q77" s="75"/>
      <c r="R77" s="75"/>
      <c r="S77" s="75"/>
      <c r="T77" s="75"/>
      <c r="U77" s="75"/>
      <c r="V77" s="75"/>
      <c r="W77" s="75"/>
      <c r="X77" s="75"/>
      <c r="Y77" s="75"/>
    </row>
    <row r="78" spans="1:25">
      <c r="A78" s="75"/>
      <c r="B78" s="75"/>
      <c r="C78" s="75"/>
      <c r="D78" s="75"/>
      <c r="E78" s="75"/>
      <c r="F78" s="75"/>
      <c r="G78" s="75"/>
      <c r="H78" s="75"/>
      <c r="I78" s="75"/>
      <c r="J78" s="75"/>
      <c r="K78" s="75"/>
      <c r="L78" s="75"/>
      <c r="M78" s="75"/>
      <c r="N78" s="75"/>
      <c r="O78" s="75"/>
      <c r="P78" s="75"/>
      <c r="Q78" s="75"/>
      <c r="R78" s="75"/>
      <c r="S78" s="75"/>
      <c r="T78" s="75"/>
      <c r="U78" s="75"/>
      <c r="V78" s="75"/>
      <c r="W78" s="75"/>
      <c r="X78" s="75"/>
      <c r="Y78" s="75"/>
    </row>
  </sheetData>
  <sheetProtection sheet="1" objects="1" scenarios="1"/>
  <mergeCells count="7">
    <mergeCell ref="K4:L4"/>
    <mergeCell ref="I2:J2"/>
    <mergeCell ref="K24:L28"/>
    <mergeCell ref="G10:J14"/>
    <mergeCell ref="A22:B22"/>
    <mergeCell ref="I26:I27"/>
    <mergeCell ref="A21:B21"/>
  </mergeCells>
  <hyperlinks>
    <hyperlink ref="I2:J2" location="Startseite!C7" display="zurück zur Startseite"/>
  </hyperlinks>
  <printOptions horizontalCentered="1"/>
  <pageMargins left="0.62992125984251968" right="0.39370078740157483" top="0.78740157480314965" bottom="0" header="0.51181102362204722" footer="0.51181102362204722"/>
  <pageSetup paperSize="9" scale="95" firstPageNumber="6" orientation="landscape" useFirstPageNumber="1" horizontalDpi="1200" verticalDpi="1200" r:id="rId1"/>
  <headerFooter alignWithMargins="0">
    <oddFooter>&amp;L&amp;D&amp;RCopyright: Handwerkskammer Düsseldorf</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7">
    <tabColor rgb="FFFFFFCC"/>
  </sheetPr>
  <dimension ref="A2:AT365"/>
  <sheetViews>
    <sheetView showGridLines="0" zoomScale="75" zoomScaleNormal="75" workbookViewId="0">
      <selection activeCell="B16" sqref="B16"/>
    </sheetView>
  </sheetViews>
  <sheetFormatPr baseColWidth="10" defaultRowHeight="12.75"/>
  <cols>
    <col min="1" max="1" width="12" customWidth="1"/>
    <col min="2" max="2" width="18.28515625" customWidth="1"/>
    <col min="5" max="5" width="14.42578125" customWidth="1"/>
    <col min="6" max="6" width="3" customWidth="1"/>
    <col min="7" max="7" width="15.7109375" customWidth="1"/>
    <col min="8" max="8" width="12" customWidth="1"/>
    <col min="11" max="11" width="14.5703125" customWidth="1"/>
    <col min="12" max="12" width="2.85546875" customWidth="1"/>
    <col min="13" max="13" width="16" customWidth="1"/>
    <col min="14" max="14" width="12.7109375" customWidth="1"/>
    <col min="15" max="15" width="11.5703125" customWidth="1"/>
    <col min="17" max="17" width="14.5703125" customWidth="1"/>
    <col min="18" max="18" width="3" customWidth="1"/>
    <col min="19" max="19" width="16" customWidth="1"/>
    <col min="20" max="20" width="12.7109375" customWidth="1"/>
    <col min="21" max="21" width="11.5703125" customWidth="1"/>
    <col min="22" max="22" width="11.42578125" customWidth="1"/>
    <col min="23" max="23" width="14.5703125" customWidth="1"/>
    <col min="24" max="24" width="3" customWidth="1"/>
    <col min="25" max="25" width="21.28515625" customWidth="1"/>
    <col min="26" max="26" width="12.85546875" customWidth="1"/>
    <col min="27" max="27" width="14.42578125" customWidth="1"/>
    <col min="28" max="28" width="13.28515625" customWidth="1"/>
    <col min="29" max="29" width="14.7109375" customWidth="1"/>
    <col min="30" max="30" width="3.140625" customWidth="1"/>
    <col min="31" max="31" width="15.85546875" customWidth="1"/>
    <col min="32" max="32" width="11.7109375" customWidth="1"/>
    <col min="33" max="33" width="13.42578125" customWidth="1"/>
    <col min="34" max="34" width="10" customWidth="1"/>
    <col min="35" max="35" width="14.28515625" customWidth="1"/>
    <col min="36" max="36" width="3.5703125" customWidth="1"/>
    <col min="37" max="37" width="12.140625" customWidth="1"/>
    <col min="39" max="39" width="9.42578125" customWidth="1"/>
    <col min="40" max="40" width="14.5703125" customWidth="1"/>
    <col min="41" max="41" width="4" customWidth="1"/>
    <col min="42" max="42" width="13.7109375" customWidth="1"/>
    <col min="44" max="44" width="10.85546875" customWidth="1"/>
    <col min="45" max="45" width="12.140625" customWidth="1"/>
    <col min="46" max="46" width="14.7109375" customWidth="1"/>
  </cols>
  <sheetData>
    <row r="2" spans="1:46">
      <c r="E2" s="1111" t="s">
        <v>519</v>
      </c>
      <c r="F2" s="1113"/>
    </row>
    <row r="4" spans="1:46" ht="15.75">
      <c r="A4" s="215" t="str">
        <f xml:space="preserve"> CONCATENATE( "Zins- und Tilgungsplan des Unternehmens: ", Startseite!C14)</f>
        <v xml:space="preserve">Zins- und Tilgungsplan des Unternehmens: </v>
      </c>
      <c r="B4" s="215"/>
      <c r="C4" s="216"/>
      <c r="D4" s="216"/>
      <c r="E4" s="217"/>
      <c r="F4" s="140"/>
      <c r="G4" s="1171"/>
      <c r="H4" s="1171"/>
      <c r="I4" s="218"/>
      <c r="J4" s="218"/>
      <c r="K4" s="218"/>
      <c r="L4" s="140"/>
      <c r="M4" s="140"/>
      <c r="N4" s="218"/>
      <c r="O4" s="218"/>
      <c r="P4" s="218"/>
      <c r="Q4" s="218"/>
      <c r="R4" s="140"/>
      <c r="S4" s="140"/>
      <c r="T4" s="140"/>
      <c r="U4" s="140"/>
      <c r="V4" s="140"/>
      <c r="W4" s="140"/>
      <c r="X4" s="140"/>
      <c r="Y4" s="140"/>
      <c r="Z4" s="218"/>
      <c r="AA4" s="218"/>
      <c r="AB4" s="218"/>
      <c r="AC4" s="218"/>
      <c r="AD4" s="140"/>
      <c r="AE4" s="140"/>
      <c r="AF4" s="218"/>
      <c r="AG4" s="218"/>
      <c r="AH4" s="218"/>
      <c r="AI4" s="218"/>
      <c r="AJ4" s="140"/>
      <c r="AK4" s="140"/>
      <c r="AL4" s="218"/>
      <c r="AM4" s="218"/>
      <c r="AN4" s="218"/>
      <c r="AO4" s="140"/>
      <c r="AP4" s="140"/>
      <c r="AQ4" s="218"/>
      <c r="AR4" s="218"/>
      <c r="AS4" s="218"/>
      <c r="AT4" s="140"/>
    </row>
    <row r="5" spans="1:46" ht="15.75">
      <c r="A5" s="219"/>
      <c r="B5" s="220"/>
      <c r="C5" s="221"/>
      <c r="D5" s="221"/>
      <c r="E5" s="221"/>
      <c r="F5" s="222"/>
      <c r="G5" s="222"/>
      <c r="H5" s="75"/>
      <c r="I5" s="75"/>
      <c r="J5" s="75"/>
      <c r="K5" s="75"/>
      <c r="L5" s="222"/>
      <c r="M5" s="223"/>
      <c r="N5" s="224"/>
      <c r="O5" s="224"/>
      <c r="P5" s="224"/>
      <c r="Q5" s="224"/>
      <c r="R5" s="223"/>
      <c r="S5" s="223"/>
      <c r="T5" s="223"/>
      <c r="U5" s="223"/>
      <c r="V5" s="223"/>
      <c r="W5" s="223"/>
      <c r="X5" s="223"/>
      <c r="Y5" s="225"/>
      <c r="Z5" s="224"/>
      <c r="AA5" s="218"/>
      <c r="AB5" s="218"/>
      <c r="AC5" s="218"/>
      <c r="AD5" s="222"/>
      <c r="AE5" s="222"/>
      <c r="AF5" s="226"/>
      <c r="AG5" s="218"/>
      <c r="AH5" s="218"/>
      <c r="AI5" s="218"/>
      <c r="AJ5" s="140"/>
      <c r="AK5" s="140"/>
      <c r="AL5" s="227"/>
      <c r="AM5" s="218"/>
      <c r="AN5" s="218"/>
      <c r="AO5" s="140"/>
      <c r="AP5" s="140"/>
      <c r="AQ5" s="218"/>
      <c r="AR5" s="218"/>
      <c r="AS5" s="218"/>
      <c r="AT5" s="140"/>
    </row>
    <row r="6" spans="1:46" ht="15.75">
      <c r="A6" s="228"/>
      <c r="B6" s="228" t="s">
        <v>101</v>
      </c>
      <c r="C6" s="141"/>
      <c r="D6" s="141"/>
      <c r="E6" s="141"/>
      <c r="F6" s="222"/>
      <c r="G6" s="227" t="s">
        <v>93</v>
      </c>
      <c r="H6" s="227" t="str">
        <f>IF(Finanzierung!B18=0,"",Finanzierung!B18)</f>
        <v/>
      </c>
      <c r="I6" s="229"/>
      <c r="J6" s="222"/>
      <c r="K6" s="75"/>
      <c r="L6" s="222"/>
      <c r="M6" s="230" t="s">
        <v>94</v>
      </c>
      <c r="N6" s="230" t="str">
        <f>IF(Finanzierung!B19=0,"",Finanzierung!B19)</f>
        <v/>
      </c>
      <c r="O6" s="231"/>
      <c r="P6" s="223"/>
      <c r="Q6" s="117"/>
      <c r="R6" s="223"/>
      <c r="S6" s="230" t="s">
        <v>440</v>
      </c>
      <c r="T6" s="230"/>
      <c r="U6" s="231"/>
      <c r="V6" s="223"/>
      <c r="W6" s="117"/>
      <c r="X6" s="223"/>
      <c r="Y6" s="230" t="s">
        <v>432</v>
      </c>
      <c r="Z6" s="140"/>
      <c r="AA6" s="230"/>
      <c r="AB6" s="232"/>
      <c r="AC6" s="75"/>
      <c r="AD6" s="222"/>
      <c r="AE6" s="233" t="s">
        <v>127</v>
      </c>
      <c r="AF6" s="229"/>
      <c r="AG6" s="229"/>
      <c r="AH6" s="229"/>
      <c r="AI6" s="222"/>
      <c r="AJ6" s="140"/>
      <c r="AK6" s="227" t="s">
        <v>252</v>
      </c>
      <c r="AL6" s="227" t="str">
        <f>IF(Finanzierung!B23=0,"",Finanzierung!B23)</f>
        <v/>
      </c>
      <c r="AM6" s="75"/>
      <c r="AN6" s="140"/>
      <c r="AO6" s="140"/>
      <c r="AP6" s="227" t="s">
        <v>96</v>
      </c>
      <c r="AQ6" s="227"/>
      <c r="AR6" s="227" t="str">
        <f>IF(Finanzierung!B25=0,"",Finanzierung!B25)</f>
        <v/>
      </c>
      <c r="AS6" s="140"/>
      <c r="AT6" s="75"/>
    </row>
    <row r="7" spans="1:46">
      <c r="A7" s="234"/>
      <c r="B7" s="235" t="s">
        <v>30</v>
      </c>
      <c r="C7" s="236">
        <f>Finanzierung!C26</f>
        <v>0</v>
      </c>
      <c r="D7" s="237"/>
      <c r="E7" s="237"/>
      <c r="F7" s="222"/>
      <c r="G7" s="167" t="s">
        <v>278</v>
      </c>
      <c r="H7" s="167">
        <f>Finanzierung!C18</f>
        <v>0</v>
      </c>
      <c r="I7" s="167" t="s">
        <v>30</v>
      </c>
      <c r="J7" s="222"/>
      <c r="K7" s="238"/>
      <c r="L7" s="222"/>
      <c r="M7" s="167" t="s">
        <v>279</v>
      </c>
      <c r="N7" s="167">
        <f>Finanzierung!C19</f>
        <v>0</v>
      </c>
      <c r="O7" s="167" t="s">
        <v>30</v>
      </c>
      <c r="P7" s="223"/>
      <c r="Q7" s="191"/>
      <c r="R7" s="223"/>
      <c r="S7" s="167" t="s">
        <v>279</v>
      </c>
      <c r="T7" s="167">
        <f>Finanzierung!C20</f>
        <v>0</v>
      </c>
      <c r="U7" s="167" t="s">
        <v>30</v>
      </c>
      <c r="V7" s="223"/>
      <c r="W7" s="191"/>
      <c r="X7" s="223"/>
      <c r="Y7" s="167" t="s">
        <v>279</v>
      </c>
      <c r="Z7" s="167">
        <f>Finanzierung!C21</f>
        <v>0</v>
      </c>
      <c r="AA7" s="167" t="s">
        <v>30</v>
      </c>
      <c r="AB7" s="232"/>
      <c r="AC7" s="238"/>
      <c r="AD7" s="222"/>
      <c r="AE7" s="167" t="s">
        <v>279</v>
      </c>
      <c r="AF7" s="239">
        <f>Finanzierung!C22</f>
        <v>0</v>
      </c>
      <c r="AG7" s="240" t="s">
        <v>30</v>
      </c>
      <c r="AH7" s="238"/>
      <c r="AI7" s="222"/>
      <c r="AJ7" s="140"/>
      <c r="AK7" s="241" t="s">
        <v>279</v>
      </c>
      <c r="AL7" s="242">
        <f>Finanzierung!C23</f>
        <v>0</v>
      </c>
      <c r="AM7" s="240" t="s">
        <v>30</v>
      </c>
      <c r="AN7" s="140"/>
      <c r="AO7" s="140"/>
      <c r="AP7" s="167" t="s">
        <v>279</v>
      </c>
      <c r="AQ7" s="242">
        <f>Finanzierung!C25</f>
        <v>0</v>
      </c>
      <c r="AR7" s="240" t="s">
        <v>30</v>
      </c>
      <c r="AS7" s="140"/>
      <c r="AT7" s="238"/>
    </row>
    <row r="8" spans="1:46" ht="12.75" customHeight="1">
      <c r="A8" s="234"/>
      <c r="B8" s="243" t="s">
        <v>318</v>
      </c>
      <c r="C8" s="1164" t="s">
        <v>99</v>
      </c>
      <c r="D8" s="141"/>
      <c r="E8" s="141"/>
      <c r="F8" s="222"/>
      <c r="G8" s="206" t="s">
        <v>318</v>
      </c>
      <c r="H8" s="103">
        <f>Finanzierung!E18</f>
        <v>0</v>
      </c>
      <c r="I8" s="206" t="s">
        <v>1</v>
      </c>
      <c r="J8" s="222"/>
      <c r="K8" s="75"/>
      <c r="L8" s="222"/>
      <c r="M8" s="206" t="s">
        <v>318</v>
      </c>
      <c r="N8" s="103">
        <f>Finanzierung!E19</f>
        <v>0</v>
      </c>
      <c r="O8" s="206" t="s">
        <v>1</v>
      </c>
      <c r="P8" s="223"/>
      <c r="Q8" s="117"/>
      <c r="R8" s="223"/>
      <c r="S8" s="206" t="s">
        <v>318</v>
      </c>
      <c r="T8" s="103">
        <f>Finanzierung!E20</f>
        <v>0</v>
      </c>
      <c r="U8" s="206" t="s">
        <v>1</v>
      </c>
      <c r="V8" s="223"/>
      <c r="W8" s="117"/>
      <c r="X8" s="223"/>
      <c r="Y8" s="206" t="s">
        <v>416</v>
      </c>
      <c r="Z8" s="244">
        <v>8</v>
      </c>
      <c r="AA8" s="206" t="s">
        <v>1</v>
      </c>
      <c r="AB8" s="232"/>
      <c r="AC8" s="75"/>
      <c r="AD8" s="222"/>
      <c r="AE8" s="206" t="s">
        <v>4</v>
      </c>
      <c r="AF8" s="245">
        <f>Finanzierung!E22</f>
        <v>0</v>
      </c>
      <c r="AG8" s="246" t="s">
        <v>316</v>
      </c>
      <c r="AH8" s="75"/>
      <c r="AI8" s="222"/>
      <c r="AJ8" s="140"/>
      <c r="AK8" s="206" t="s">
        <v>256</v>
      </c>
      <c r="AL8" s="97">
        <f>Finanzierung!E23</f>
        <v>0</v>
      </c>
      <c r="AM8" s="99" t="s">
        <v>1</v>
      </c>
      <c r="AN8" s="140"/>
      <c r="AO8" s="140"/>
      <c r="AP8" s="206" t="s">
        <v>256</v>
      </c>
      <c r="AQ8" s="247">
        <f>Finanzierung!E25</f>
        <v>0</v>
      </c>
      <c r="AR8" s="99"/>
      <c r="AS8" s="140"/>
      <c r="AT8" s="75"/>
    </row>
    <row r="9" spans="1:46">
      <c r="A9" s="234"/>
      <c r="B9" s="248" t="s">
        <v>71</v>
      </c>
      <c r="C9" s="1165"/>
      <c r="D9" s="141"/>
      <c r="E9" s="141"/>
      <c r="F9" s="222"/>
      <c r="G9" s="249" t="s">
        <v>71</v>
      </c>
      <c r="H9" s="168">
        <f>Finanzierung!F18</f>
        <v>0</v>
      </c>
      <c r="I9" s="206" t="s">
        <v>98</v>
      </c>
      <c r="J9" s="222"/>
      <c r="K9" s="75"/>
      <c r="L9" s="222"/>
      <c r="M9" s="249" t="s">
        <v>71</v>
      </c>
      <c r="N9" s="249">
        <f>Finanzierung!F19</f>
        <v>0</v>
      </c>
      <c r="O9" s="206" t="s">
        <v>98</v>
      </c>
      <c r="P9" s="223"/>
      <c r="Q9" s="117"/>
      <c r="R9" s="223"/>
      <c r="S9" s="249" t="s">
        <v>71</v>
      </c>
      <c r="T9" s="249">
        <f>Finanzierung!F20</f>
        <v>0</v>
      </c>
      <c r="U9" s="206" t="s">
        <v>98</v>
      </c>
      <c r="V9" s="223"/>
      <c r="W9" s="117"/>
      <c r="X9" s="223"/>
      <c r="Y9" s="249" t="s">
        <v>417</v>
      </c>
      <c r="Z9" s="244">
        <v>1.5</v>
      </c>
      <c r="AA9" s="206" t="s">
        <v>1</v>
      </c>
      <c r="AB9" s="140"/>
      <c r="AC9" s="140"/>
      <c r="AD9" s="222"/>
      <c r="AE9" s="206" t="s">
        <v>4</v>
      </c>
      <c r="AF9" s="250">
        <v>2.82</v>
      </c>
      <c r="AG9" s="251" t="s">
        <v>317</v>
      </c>
      <c r="AH9" s="222"/>
      <c r="AI9" s="222"/>
      <c r="AJ9" s="140"/>
      <c r="AK9" s="249" t="s">
        <v>71</v>
      </c>
      <c r="AL9" s="252">
        <f>ROUND(Finanzierung!F23,0)</f>
        <v>0</v>
      </c>
      <c r="AM9" s="99" t="s">
        <v>98</v>
      </c>
      <c r="AN9" s="140"/>
      <c r="AO9" s="140"/>
      <c r="AP9" s="98" t="s">
        <v>257</v>
      </c>
      <c r="AQ9" s="247">
        <f>Finanzierung!F25</f>
        <v>0</v>
      </c>
      <c r="AR9" s="253"/>
      <c r="AS9" s="140"/>
      <c r="AT9" s="75"/>
    </row>
    <row r="10" spans="1:46">
      <c r="A10" s="234"/>
      <c r="B10" s="254" t="s">
        <v>97</v>
      </c>
      <c r="C10" s="1165"/>
      <c r="D10" s="141"/>
      <c r="E10" s="141"/>
      <c r="F10" s="222"/>
      <c r="G10" s="255" t="s">
        <v>97</v>
      </c>
      <c r="H10" s="249">
        <f>Finanzierung!H18</f>
        <v>0</v>
      </c>
      <c r="I10" s="206" t="s">
        <v>380</v>
      </c>
      <c r="J10" s="256"/>
      <c r="K10" s="75"/>
      <c r="L10" s="222"/>
      <c r="M10" s="255" t="s">
        <v>97</v>
      </c>
      <c r="N10" s="249">
        <f>Finanzierung!H19</f>
        <v>0</v>
      </c>
      <c r="O10" s="206" t="s">
        <v>380</v>
      </c>
      <c r="P10" s="223"/>
      <c r="Q10" s="117"/>
      <c r="R10" s="223"/>
      <c r="S10" s="255" t="s">
        <v>97</v>
      </c>
      <c r="T10" s="249">
        <f>Finanzierung!H20</f>
        <v>0</v>
      </c>
      <c r="U10" s="206" t="s">
        <v>380</v>
      </c>
      <c r="V10" s="223"/>
      <c r="W10" s="117"/>
      <c r="X10" s="223"/>
      <c r="Y10" s="249" t="s">
        <v>71</v>
      </c>
      <c r="Z10" s="257">
        <f>10</f>
        <v>10</v>
      </c>
      <c r="AA10" s="206" t="s">
        <v>98</v>
      </c>
      <c r="AB10" s="232"/>
      <c r="AC10" s="75"/>
      <c r="AD10" s="222"/>
      <c r="AE10" s="206" t="s">
        <v>4</v>
      </c>
      <c r="AF10" s="250">
        <v>5</v>
      </c>
      <c r="AG10" s="251" t="s">
        <v>309</v>
      </c>
      <c r="AH10" s="222"/>
      <c r="AI10" s="222"/>
      <c r="AJ10" s="140"/>
      <c r="AK10" s="140"/>
      <c r="AL10" s="193"/>
      <c r="AM10" s="117"/>
      <c r="AN10" s="75"/>
      <c r="AO10" s="140"/>
      <c r="AP10" s="206" t="s">
        <v>263</v>
      </c>
      <c r="AQ10" s="97">
        <f>Finanzierung!H25</f>
        <v>0</v>
      </c>
      <c r="AR10" s="258" t="s">
        <v>98</v>
      </c>
      <c r="AS10" s="140"/>
      <c r="AT10" s="75"/>
    </row>
    <row r="11" spans="1:46">
      <c r="A11" s="234"/>
      <c r="B11" s="259" t="s">
        <v>100</v>
      </c>
      <c r="C11" s="1166"/>
      <c r="D11" s="141"/>
      <c r="E11" s="141"/>
      <c r="F11" s="222"/>
      <c r="G11" s="206" t="s">
        <v>100</v>
      </c>
      <c r="H11" s="168">
        <f>H9-H10/12</f>
        <v>0</v>
      </c>
      <c r="I11" s="206" t="s">
        <v>98</v>
      </c>
      <c r="J11" s="260"/>
      <c r="K11" s="140"/>
      <c r="L11" s="222"/>
      <c r="M11" s="206" t="s">
        <v>100</v>
      </c>
      <c r="N11" s="168">
        <f>N9-N10/12</f>
        <v>0</v>
      </c>
      <c r="O11" s="206" t="s">
        <v>98</v>
      </c>
      <c r="P11" s="223"/>
      <c r="Q11" s="117"/>
      <c r="R11" s="223"/>
      <c r="S11" s="206" t="s">
        <v>100</v>
      </c>
      <c r="T11" s="168">
        <f>T9-T10/12</f>
        <v>0</v>
      </c>
      <c r="U11" s="206" t="s">
        <v>98</v>
      </c>
      <c r="V11" s="223"/>
      <c r="W11" s="117"/>
      <c r="X11" s="223"/>
      <c r="Y11" s="255" t="s">
        <v>474</v>
      </c>
      <c r="Z11" s="252">
        <v>7</v>
      </c>
      <c r="AA11" s="206" t="s">
        <v>98</v>
      </c>
      <c r="AB11" s="232"/>
      <c r="AC11" s="75"/>
      <c r="AD11" s="222"/>
      <c r="AE11" s="206" t="s">
        <v>310</v>
      </c>
      <c r="AF11" s="250">
        <v>1</v>
      </c>
      <c r="AG11" s="261" t="s">
        <v>311</v>
      </c>
      <c r="AH11" s="262"/>
      <c r="AI11" s="222"/>
      <c r="AJ11" s="140"/>
      <c r="AK11" s="140"/>
      <c r="AL11" s="193"/>
      <c r="AM11" s="117"/>
      <c r="AN11" s="75"/>
      <c r="AO11" s="140"/>
      <c r="AP11" s="140"/>
      <c r="AQ11" s="157"/>
      <c r="AR11" s="75"/>
      <c r="AS11" s="75"/>
      <c r="AT11" s="75"/>
    </row>
    <row r="12" spans="1:46">
      <c r="A12" s="234"/>
      <c r="B12" s="141"/>
      <c r="C12" s="263"/>
      <c r="D12" s="141"/>
      <c r="E12" s="141"/>
      <c r="F12" s="222"/>
      <c r="G12" s="117"/>
      <c r="H12" s="117"/>
      <c r="I12" s="117"/>
      <c r="J12" s="264"/>
      <c r="K12" s="75"/>
      <c r="L12" s="222"/>
      <c r="M12" s="117"/>
      <c r="N12" s="117"/>
      <c r="O12" s="117"/>
      <c r="P12" s="117"/>
      <c r="Q12" s="117"/>
      <c r="R12" s="223"/>
      <c r="S12" s="117"/>
      <c r="T12" s="117"/>
      <c r="U12" s="117"/>
      <c r="V12" s="117"/>
      <c r="W12" s="117"/>
      <c r="X12" s="223"/>
      <c r="Y12" s="206" t="s">
        <v>475</v>
      </c>
      <c r="Z12" s="249">
        <f>Z10-Z11</f>
        <v>3</v>
      </c>
      <c r="AA12" s="206" t="s">
        <v>98</v>
      </c>
      <c r="AB12" s="232"/>
      <c r="AC12" s="75"/>
      <c r="AD12" s="222"/>
      <c r="AE12" s="249" t="s">
        <v>71</v>
      </c>
      <c r="AF12" s="265">
        <v>15</v>
      </c>
      <c r="AG12" s="258" t="s">
        <v>98</v>
      </c>
      <c r="AH12" s="75"/>
      <c r="AI12" s="222"/>
      <c r="AJ12" s="140"/>
      <c r="AK12" s="140"/>
      <c r="AL12" s="193"/>
      <c r="AM12" s="117"/>
      <c r="AN12" s="75"/>
      <c r="AO12" s="140"/>
      <c r="AP12" s="140"/>
      <c r="AQ12" s="157"/>
      <c r="AR12" s="75"/>
      <c r="AS12" s="75"/>
      <c r="AT12" s="75"/>
    </row>
    <row r="13" spans="1:46">
      <c r="A13" s="234"/>
      <c r="B13" s="141"/>
      <c r="C13" s="263"/>
      <c r="D13" s="141"/>
      <c r="E13" s="141"/>
      <c r="F13" s="222"/>
      <c r="G13" s="222"/>
      <c r="H13" s="222"/>
      <c r="I13" s="222"/>
      <c r="J13" s="222"/>
      <c r="K13" s="75"/>
      <c r="L13" s="222"/>
      <c r="M13" s="117"/>
      <c r="N13" s="117"/>
      <c r="O13" s="117"/>
      <c r="P13" s="117"/>
      <c r="Q13" s="117"/>
      <c r="R13" s="223"/>
      <c r="S13" s="117"/>
      <c r="T13" s="117"/>
      <c r="U13" s="117"/>
      <c r="V13" s="117"/>
      <c r="W13" s="117"/>
      <c r="X13" s="223"/>
      <c r="Y13" s="117"/>
      <c r="Z13" s="117"/>
      <c r="AA13" s="117"/>
      <c r="AB13" s="117"/>
      <c r="AC13" s="75"/>
      <c r="AD13" s="222"/>
      <c r="AE13" s="255" t="s">
        <v>97</v>
      </c>
      <c r="AF13" s="265">
        <v>7</v>
      </c>
      <c r="AG13" s="99" t="s">
        <v>98</v>
      </c>
      <c r="AH13" s="75"/>
      <c r="AI13" s="222"/>
      <c r="AJ13" s="140"/>
      <c r="AK13" s="140"/>
      <c r="AL13" s="193"/>
      <c r="AM13" s="117"/>
      <c r="AN13" s="75"/>
      <c r="AO13" s="140"/>
      <c r="AP13" s="140"/>
      <c r="AQ13" s="157"/>
      <c r="AR13" s="75"/>
      <c r="AS13" s="75"/>
      <c r="AT13" s="75"/>
    </row>
    <row r="14" spans="1:46" ht="12.75" customHeight="1">
      <c r="A14" s="1173" t="s">
        <v>6</v>
      </c>
      <c r="B14" s="1167" t="s">
        <v>284</v>
      </c>
      <c r="C14" s="1175" t="s">
        <v>281</v>
      </c>
      <c r="D14" s="1167" t="s">
        <v>283</v>
      </c>
      <c r="E14" s="1167" t="s">
        <v>282</v>
      </c>
      <c r="F14" s="222"/>
      <c r="G14" s="1176" t="s">
        <v>6</v>
      </c>
      <c r="H14" s="1169" t="s">
        <v>284</v>
      </c>
      <c r="I14" s="1172" t="s">
        <v>281</v>
      </c>
      <c r="J14" s="1169" t="s">
        <v>283</v>
      </c>
      <c r="K14" s="1169" t="s">
        <v>282</v>
      </c>
      <c r="L14" s="222"/>
      <c r="M14" s="1176" t="s">
        <v>6</v>
      </c>
      <c r="N14" s="1169" t="s">
        <v>284</v>
      </c>
      <c r="O14" s="1172" t="s">
        <v>281</v>
      </c>
      <c r="P14" s="1169" t="s">
        <v>283</v>
      </c>
      <c r="Q14" s="1169" t="s">
        <v>282</v>
      </c>
      <c r="R14" s="223"/>
      <c r="S14" s="1176" t="s">
        <v>6</v>
      </c>
      <c r="T14" s="1169" t="s">
        <v>284</v>
      </c>
      <c r="U14" s="1172" t="s">
        <v>281</v>
      </c>
      <c r="V14" s="1169" t="s">
        <v>283</v>
      </c>
      <c r="W14" s="1169" t="s">
        <v>282</v>
      </c>
      <c r="X14" s="223"/>
      <c r="Y14" s="75"/>
      <c r="Z14" s="75"/>
      <c r="AA14" s="75"/>
      <c r="AB14" s="75"/>
      <c r="AC14" s="75"/>
      <c r="AD14" s="222"/>
      <c r="AE14" s="206" t="s">
        <v>100</v>
      </c>
      <c r="AF14" s="265">
        <f>AF12-AF13</f>
        <v>8</v>
      </c>
      <c r="AG14" s="99" t="s">
        <v>98</v>
      </c>
      <c r="AH14" s="75"/>
      <c r="AI14" s="222"/>
      <c r="AJ14" s="140"/>
      <c r="AK14" s="1176" t="s">
        <v>6</v>
      </c>
      <c r="AL14" s="1169" t="s">
        <v>284</v>
      </c>
      <c r="AM14" s="1172" t="s">
        <v>281</v>
      </c>
      <c r="AN14" s="1169" t="s">
        <v>282</v>
      </c>
      <c r="AO14" s="140"/>
      <c r="AP14" s="1176" t="s">
        <v>6</v>
      </c>
      <c r="AQ14" s="1169" t="s">
        <v>284</v>
      </c>
      <c r="AR14" s="1172" t="s">
        <v>281</v>
      </c>
      <c r="AS14" s="1169" t="s">
        <v>283</v>
      </c>
      <c r="AT14" s="1169" t="s">
        <v>282</v>
      </c>
    </row>
    <row r="15" spans="1:46" ht="12.75" customHeight="1">
      <c r="A15" s="1174"/>
      <c r="B15" s="1168"/>
      <c r="C15" s="1168"/>
      <c r="D15" s="1168"/>
      <c r="E15" s="1168"/>
      <c r="F15" s="222"/>
      <c r="G15" s="1177"/>
      <c r="H15" s="1170"/>
      <c r="I15" s="1170"/>
      <c r="J15" s="1170"/>
      <c r="K15" s="1170"/>
      <c r="L15" s="222"/>
      <c r="M15" s="1177"/>
      <c r="N15" s="1170"/>
      <c r="O15" s="1170"/>
      <c r="P15" s="1170"/>
      <c r="Q15" s="1170"/>
      <c r="R15" s="223"/>
      <c r="S15" s="1177"/>
      <c r="T15" s="1170"/>
      <c r="U15" s="1170"/>
      <c r="V15" s="1170"/>
      <c r="W15" s="1170"/>
      <c r="X15" s="223"/>
      <c r="Y15" s="266" t="s">
        <v>6</v>
      </c>
      <c r="Z15" s="267" t="s">
        <v>7</v>
      </c>
      <c r="AA15" s="268" t="s">
        <v>435</v>
      </c>
      <c r="AB15" s="267" t="s">
        <v>434</v>
      </c>
      <c r="AC15" s="267" t="s">
        <v>282</v>
      </c>
      <c r="AD15" s="222"/>
      <c r="AE15" s="222"/>
      <c r="AF15" s="117"/>
      <c r="AG15" s="257"/>
      <c r="AH15" s="117"/>
      <c r="AI15" s="75"/>
      <c r="AJ15" s="140"/>
      <c r="AK15" s="1177"/>
      <c r="AL15" s="1170"/>
      <c r="AM15" s="1170"/>
      <c r="AN15" s="1170"/>
      <c r="AO15" s="140"/>
      <c r="AP15" s="1177"/>
      <c r="AQ15" s="1170"/>
      <c r="AR15" s="1170"/>
      <c r="AS15" s="1170"/>
      <c r="AT15" s="1170"/>
    </row>
    <row r="16" spans="1:46" ht="13.5" customHeight="1">
      <c r="A16" s="269">
        <v>1</v>
      </c>
      <c r="B16" s="270">
        <f t="shared" ref="B16:B26" si="0">H16+N16+Z18+AF20+AL16+AQ16</f>
        <v>0</v>
      </c>
      <c r="C16" s="270">
        <f>I16+O16+U16+AA18+AG20+AM16+AR16</f>
        <v>0</v>
      </c>
      <c r="D16" s="270">
        <f>J16+P16+V16+AB18+AH20+AS16</f>
        <v>0</v>
      </c>
      <c r="E16" s="270">
        <f>K16+Q16+W16+AC18+AI20+AT16+AN16</f>
        <v>0</v>
      </c>
      <c r="F16" s="222"/>
      <c r="G16" s="271">
        <v>1</v>
      </c>
      <c r="H16" s="272">
        <f>H7</f>
        <v>0</v>
      </c>
      <c r="I16" s="167">
        <f>Hilfstabelle!N123</f>
        <v>0</v>
      </c>
      <c r="J16" s="167">
        <f>IF(H16=0,0,IF(H10=0,H7/(H9*12-H10)*12,IF(AND(H10&gt;0,H10&lt;12),H7/(H9*12-H10)*(12-H10),0)))</f>
        <v>0</v>
      </c>
      <c r="K16" s="167">
        <f>I16+J16</f>
        <v>0</v>
      </c>
      <c r="L16" s="222"/>
      <c r="M16" s="271">
        <v>1</v>
      </c>
      <c r="N16" s="272">
        <f>N7</f>
        <v>0</v>
      </c>
      <c r="O16" s="167">
        <f>Hilfstabelle!N124</f>
        <v>0</v>
      </c>
      <c r="P16" s="167">
        <f>IF(N16=0,0,IF(N10=0,N7/(N9*12-N10)*12,IF(AND(N10&gt;0,N10&lt;12),N7/(N9*12-N10)*(12-N10),0)))</f>
        <v>0</v>
      </c>
      <c r="Q16" s="167">
        <f t="shared" ref="Q16:Q35" si="1">O16+P16</f>
        <v>0</v>
      </c>
      <c r="R16" s="223"/>
      <c r="S16" s="271">
        <v>1</v>
      </c>
      <c r="T16" s="272">
        <f>T7</f>
        <v>0</v>
      </c>
      <c r="U16" s="167">
        <f>Hilfstabelle!N125</f>
        <v>0</v>
      </c>
      <c r="V16" s="167">
        <f>IF(T16=0,0,IF(T10=0,T7/(T9*12-T10)*12,IF(AND(T10&gt;0,T10&lt;12),T7/(T9*12-T10)*(12-T10),0)))</f>
        <v>0</v>
      </c>
      <c r="W16" s="167">
        <f t="shared" ref="W16:W35" si="2">U16+V16</f>
        <v>0</v>
      </c>
      <c r="X16" s="223"/>
      <c r="Y16" s="273"/>
      <c r="Z16" s="273"/>
      <c r="AA16" s="274" t="s">
        <v>436</v>
      </c>
      <c r="AB16" s="273"/>
      <c r="AC16" s="275"/>
      <c r="AD16" s="222"/>
      <c r="AE16" s="222"/>
      <c r="AF16" s="257"/>
      <c r="AG16" s="117"/>
      <c r="AH16" s="75"/>
      <c r="AI16" s="75"/>
      <c r="AJ16" s="140"/>
      <c r="AK16" s="271">
        <v>1</v>
      </c>
      <c r="AL16" s="272">
        <f t="shared" ref="AL16:AL35" si="3">IF(AL$9&gt;=A16,AL$7,0)</f>
        <v>0</v>
      </c>
      <c r="AM16" s="167">
        <f t="shared" ref="AM16:AM35" si="4">AL16*AL$8/100</f>
        <v>0</v>
      </c>
      <c r="AN16" s="167">
        <f>AM16</f>
        <v>0</v>
      </c>
      <c r="AO16" s="140"/>
      <c r="AP16" s="271">
        <v>1</v>
      </c>
      <c r="AQ16" s="272">
        <f>AQ7</f>
        <v>0</v>
      </c>
      <c r="AR16" s="167">
        <f t="shared" ref="AR16:AR35" si="5">AQ16*AQ$8</f>
        <v>0</v>
      </c>
      <c r="AS16" s="167">
        <f>IF(A16&gt;=AQ$10,AQ16,AT16-AR16)</f>
        <v>0</v>
      </c>
      <c r="AT16" s="167">
        <f>IF(A16=0,0,IF(AQ$10&gt;=A16,+PMT(AQ$8,AQ$10,-AQ$7,0,0),0))</f>
        <v>0</v>
      </c>
    </row>
    <row r="17" spans="1:46" ht="13.5" customHeight="1">
      <c r="A17" s="269">
        <v>2</v>
      </c>
      <c r="B17" s="270">
        <f t="shared" si="0"/>
        <v>0</v>
      </c>
      <c r="C17" s="270">
        <f t="shared" ref="C17:C31" si="6">I17+O17+U17+AA19+AG21+AM17+AR17</f>
        <v>0</v>
      </c>
      <c r="D17" s="270">
        <f t="shared" ref="D17:D26" si="7">J17+P17+V17+AB19+AH21+AS17</f>
        <v>0</v>
      </c>
      <c r="E17" s="270">
        <f t="shared" ref="E17:E35" si="8">K17+Q17+W17+AC19+AI21+AT17+AN17</f>
        <v>0</v>
      </c>
      <c r="F17" s="222"/>
      <c r="G17" s="271">
        <v>2</v>
      </c>
      <c r="H17" s="167">
        <f t="shared" ref="H17:H35" si="9">IF((H16-J16)&lt;0,0,H16-J16)</f>
        <v>0</v>
      </c>
      <c r="I17" s="167">
        <f>Hilfstabelle!N130</f>
        <v>0</v>
      </c>
      <c r="J17" s="167">
        <f>IF(H17=0,0,IF(H10&lt;=12,H7/(H9*12-H10)*12,IF(AND(H10&gt;12,H10&lt;24),H7/(H9*12-H10)*(24-H10),0)))</f>
        <v>0</v>
      </c>
      <c r="K17" s="167">
        <f>I17+J17</f>
        <v>0</v>
      </c>
      <c r="L17" s="222"/>
      <c r="M17" s="271">
        <v>2</v>
      </c>
      <c r="N17" s="167">
        <f t="shared" ref="N17:N35" si="10">IF((N16-P16)&lt;0,0,N16-P16)</f>
        <v>0</v>
      </c>
      <c r="O17" s="167">
        <f>Hilfstabelle!N131</f>
        <v>0</v>
      </c>
      <c r="P17" s="167">
        <f>IF(N17=0,0,IF(N10&lt;=12,N7/(N9*12-N10)*12,IF(AND(N10&gt;12,N10&lt;24),N7/(N9*12-N10)*(24-N10),0)))</f>
        <v>0</v>
      </c>
      <c r="Q17" s="167">
        <f t="shared" si="1"/>
        <v>0</v>
      </c>
      <c r="R17" s="223"/>
      <c r="S17" s="271">
        <v>2</v>
      </c>
      <c r="T17" s="167">
        <f t="shared" ref="T17:T35" si="11">IF((T16-V16)&lt;0,0,T16-V16)</f>
        <v>0</v>
      </c>
      <c r="U17" s="167">
        <f>Hilfstabelle!N132</f>
        <v>0</v>
      </c>
      <c r="V17" s="167">
        <f>IF(T17=0,0,IF(T10&lt;=12,T7/(T9*12-T10)*12,IF(AND(T10&gt;12,T10&lt;24),T7/(T9*12-T10)*(24-T10),0)))</f>
        <v>0</v>
      </c>
      <c r="W17" s="167">
        <f t="shared" si="2"/>
        <v>0</v>
      </c>
      <c r="X17" s="223"/>
      <c r="Y17" s="276"/>
      <c r="Z17" s="274" t="s">
        <v>30</v>
      </c>
      <c r="AA17" s="274" t="s">
        <v>30</v>
      </c>
      <c r="AB17" s="277" t="s">
        <v>30</v>
      </c>
      <c r="AC17" s="274" t="s">
        <v>30</v>
      </c>
      <c r="AD17" s="222"/>
      <c r="AE17" s="278" t="s">
        <v>6</v>
      </c>
      <c r="AF17" s="267" t="s">
        <v>312</v>
      </c>
      <c r="AG17" s="279" t="s">
        <v>314</v>
      </c>
      <c r="AH17" s="280" t="s">
        <v>8</v>
      </c>
      <c r="AI17" s="267" t="s">
        <v>313</v>
      </c>
      <c r="AJ17" s="140"/>
      <c r="AK17" s="271">
        <v>2</v>
      </c>
      <c r="AL17" s="272">
        <f t="shared" si="3"/>
        <v>0</v>
      </c>
      <c r="AM17" s="167">
        <f t="shared" si="4"/>
        <v>0</v>
      </c>
      <c r="AN17" s="167">
        <f t="shared" ref="AN17:AN35" si="12">AM17</f>
        <v>0</v>
      </c>
      <c r="AO17" s="140"/>
      <c r="AP17" s="271">
        <v>2</v>
      </c>
      <c r="AQ17" s="167">
        <f>IF(AQ16-AS16&lt;0,0,AQ16-AS16)</f>
        <v>0</v>
      </c>
      <c r="AR17" s="167">
        <f t="shared" si="5"/>
        <v>0</v>
      </c>
      <c r="AS17" s="167">
        <f t="shared" ref="AS17:AS35" si="13">IF(OR(AQ17&lt;AS16,A17&gt;=AQ$10),AQ17,AT17-AR17)</f>
        <v>0</v>
      </c>
      <c r="AT17" s="167">
        <f t="shared" ref="AT17:AT35" si="14">IF(A17=0,0,IF(AQ$10&gt;=A17,+PMT(AQ$8,AQ$10,-AQ$7,0,0),AR17+AS17))</f>
        <v>0</v>
      </c>
    </row>
    <row r="18" spans="1:46" ht="14.25" customHeight="1">
      <c r="A18" s="271">
        <v>3</v>
      </c>
      <c r="B18" s="270">
        <f t="shared" si="0"/>
        <v>0</v>
      </c>
      <c r="C18" s="270">
        <f t="shared" si="6"/>
        <v>0</v>
      </c>
      <c r="D18" s="270">
        <f t="shared" si="7"/>
        <v>0</v>
      </c>
      <c r="E18" s="270">
        <f t="shared" si="8"/>
        <v>0</v>
      </c>
      <c r="F18" s="222"/>
      <c r="G18" s="271">
        <v>3</v>
      </c>
      <c r="H18" s="167">
        <f t="shared" si="9"/>
        <v>0</v>
      </c>
      <c r="I18" s="167">
        <f>Hilfstabelle!N137</f>
        <v>0</v>
      </c>
      <c r="J18" s="167">
        <f>IF(H18=0,0,IF(H10&lt;=24,H7/(H9*12-H10)*12,IF(AND(H10&gt;24,H10&lt;36),H7/(H9*12-H10)*(36-H10),0)))</f>
        <v>0</v>
      </c>
      <c r="K18" s="167">
        <f t="shared" ref="K18:K35" si="15">I18+J18</f>
        <v>0</v>
      </c>
      <c r="L18" s="222"/>
      <c r="M18" s="271">
        <v>3</v>
      </c>
      <c r="N18" s="167">
        <f t="shared" si="10"/>
        <v>0</v>
      </c>
      <c r="O18" s="167">
        <f>Hilfstabelle!N138</f>
        <v>0</v>
      </c>
      <c r="P18" s="167">
        <f>IF(N18=0,0,IF(N10&lt;=24,N7/(N9*12-N10)*12,IF(AND(N10&gt;24,N10&lt;36),N7/(N9*12-N10)*(36-N10),0)))</f>
        <v>0</v>
      </c>
      <c r="Q18" s="167">
        <f t="shared" si="1"/>
        <v>0</v>
      </c>
      <c r="R18" s="223"/>
      <c r="S18" s="271">
        <v>3</v>
      </c>
      <c r="T18" s="167">
        <f t="shared" si="11"/>
        <v>0</v>
      </c>
      <c r="U18" s="167">
        <f>Hilfstabelle!N139</f>
        <v>0</v>
      </c>
      <c r="V18" s="167">
        <f>IF(T18=0,0,IF(T10&lt;=24,T7/(T9*12-T10)*12,IF(AND(T10&gt;24,T10&lt;36),T7/(T9*12-T10)*(36-T10),0)))</f>
        <v>0</v>
      </c>
      <c r="W18" s="167">
        <f t="shared" si="2"/>
        <v>0</v>
      </c>
      <c r="X18" s="223"/>
      <c r="Y18" s="271">
        <v>1</v>
      </c>
      <c r="Z18" s="272">
        <f>Z7</f>
        <v>0</v>
      </c>
      <c r="AA18" s="240">
        <f t="shared" ref="AA18:AA27" si="16">Z18*Z$8/100+Z18*Z$9/100</f>
        <v>0</v>
      </c>
      <c r="AB18" s="204">
        <f t="shared" ref="AB18:AB26" si="17">IF(Y18&lt;=Z$11,0,Z$7/Z$12)</f>
        <v>0</v>
      </c>
      <c r="AC18" s="167">
        <f t="shared" ref="AC18:AC27" si="18">AA18+AB18</f>
        <v>0</v>
      </c>
      <c r="AD18" s="222"/>
      <c r="AE18" s="281"/>
      <c r="AF18" s="274" t="s">
        <v>30</v>
      </c>
      <c r="AG18" s="274" t="s">
        <v>315</v>
      </c>
      <c r="AH18" s="274" t="s">
        <v>30</v>
      </c>
      <c r="AI18" s="274" t="s">
        <v>30</v>
      </c>
      <c r="AJ18" s="140"/>
      <c r="AK18" s="271">
        <v>3</v>
      </c>
      <c r="AL18" s="272">
        <f t="shared" si="3"/>
        <v>0</v>
      </c>
      <c r="AM18" s="167">
        <f t="shared" si="4"/>
        <v>0</v>
      </c>
      <c r="AN18" s="167">
        <f t="shared" si="12"/>
        <v>0</v>
      </c>
      <c r="AO18" s="140"/>
      <c r="AP18" s="271">
        <v>3</v>
      </c>
      <c r="AQ18" s="167">
        <f t="shared" ref="AQ18:AQ31" si="19">IF(AQ17-AS17&lt;0,0,AQ17-AS17)</f>
        <v>0</v>
      </c>
      <c r="AR18" s="167">
        <f t="shared" si="5"/>
        <v>0</v>
      </c>
      <c r="AS18" s="167">
        <f t="shared" si="13"/>
        <v>0</v>
      </c>
      <c r="AT18" s="167">
        <f t="shared" si="14"/>
        <v>0</v>
      </c>
    </row>
    <row r="19" spans="1:46" ht="14.25">
      <c r="A19" s="271">
        <v>4</v>
      </c>
      <c r="B19" s="270">
        <f t="shared" si="0"/>
        <v>0</v>
      </c>
      <c r="C19" s="270">
        <f t="shared" si="6"/>
        <v>0</v>
      </c>
      <c r="D19" s="270">
        <f t="shared" si="7"/>
        <v>0</v>
      </c>
      <c r="E19" s="270">
        <f t="shared" si="8"/>
        <v>0</v>
      </c>
      <c r="F19" s="222"/>
      <c r="G19" s="271">
        <v>4</v>
      </c>
      <c r="H19" s="167">
        <f t="shared" si="9"/>
        <v>0</v>
      </c>
      <c r="I19" s="167">
        <f t="shared" ref="I19:I35" si="20">H19*H$8/100</f>
        <v>0</v>
      </c>
      <c r="J19" s="167">
        <f>IF(H19=0,0,IF(H19&lt;H$7/H$11,H19,H$7/(H$9*12-H$10)*12))</f>
        <v>0</v>
      </c>
      <c r="K19" s="167">
        <f t="shared" si="15"/>
        <v>0</v>
      </c>
      <c r="L19" s="222"/>
      <c r="M19" s="271">
        <v>4</v>
      </c>
      <c r="N19" s="167">
        <f t="shared" si="10"/>
        <v>0</v>
      </c>
      <c r="O19" s="167">
        <f t="shared" ref="O19:O35" si="21">N19*N$8/100</f>
        <v>0</v>
      </c>
      <c r="P19" s="167">
        <f>IF(N19=0,0,IF(N19&lt;N$7/N$11,N19,N$7/(N$9*12-N$10)*12))</f>
        <v>0</v>
      </c>
      <c r="Q19" s="167">
        <f t="shared" si="1"/>
        <v>0</v>
      </c>
      <c r="R19" s="223"/>
      <c r="S19" s="271">
        <v>4</v>
      </c>
      <c r="T19" s="167">
        <f t="shared" si="11"/>
        <v>0</v>
      </c>
      <c r="U19" s="167">
        <f t="shared" ref="U19:U35" si="22">T19*T$8/100</f>
        <v>0</v>
      </c>
      <c r="V19" s="167">
        <f>IF(T19=0,0,IF(T19&lt;T$7/T$11,T19,T$7/(T$9*12-T$10)*12))</f>
        <v>0</v>
      </c>
      <c r="W19" s="167">
        <f t="shared" si="2"/>
        <v>0</v>
      </c>
      <c r="X19" s="223"/>
      <c r="Y19" s="271">
        <v>2</v>
      </c>
      <c r="Z19" s="167">
        <f t="shared" ref="Z19:Z27" si="23">IF((Z18-AB18)&lt;0,0,Z18-AB18)</f>
        <v>0</v>
      </c>
      <c r="AA19" s="240">
        <f t="shared" si="16"/>
        <v>0</v>
      </c>
      <c r="AB19" s="204">
        <f t="shared" si="17"/>
        <v>0</v>
      </c>
      <c r="AC19" s="167">
        <f t="shared" si="18"/>
        <v>0</v>
      </c>
      <c r="AD19" s="222"/>
      <c r="AE19" s="282"/>
      <c r="AF19" s="283"/>
      <c r="AG19" s="274" t="s">
        <v>30</v>
      </c>
      <c r="AH19" s="277"/>
      <c r="AI19" s="277"/>
      <c r="AJ19" s="140"/>
      <c r="AK19" s="271">
        <v>4</v>
      </c>
      <c r="AL19" s="272">
        <f t="shared" si="3"/>
        <v>0</v>
      </c>
      <c r="AM19" s="167">
        <f t="shared" si="4"/>
        <v>0</v>
      </c>
      <c r="AN19" s="167">
        <f t="shared" si="12"/>
        <v>0</v>
      </c>
      <c r="AO19" s="140"/>
      <c r="AP19" s="271">
        <v>4</v>
      </c>
      <c r="AQ19" s="167">
        <f t="shared" si="19"/>
        <v>0</v>
      </c>
      <c r="AR19" s="167">
        <f t="shared" si="5"/>
        <v>0</v>
      </c>
      <c r="AS19" s="167">
        <f t="shared" si="13"/>
        <v>0</v>
      </c>
      <c r="AT19" s="167">
        <f t="shared" si="14"/>
        <v>0</v>
      </c>
    </row>
    <row r="20" spans="1:46">
      <c r="A20" s="271">
        <v>5</v>
      </c>
      <c r="B20" s="270">
        <f t="shared" si="0"/>
        <v>0</v>
      </c>
      <c r="C20" s="270">
        <f t="shared" si="6"/>
        <v>0</v>
      </c>
      <c r="D20" s="270">
        <f t="shared" si="7"/>
        <v>0</v>
      </c>
      <c r="E20" s="270">
        <f t="shared" si="8"/>
        <v>0</v>
      </c>
      <c r="F20" s="222"/>
      <c r="G20" s="271">
        <v>5</v>
      </c>
      <c r="H20" s="167">
        <f t="shared" si="9"/>
        <v>0</v>
      </c>
      <c r="I20" s="167">
        <f t="shared" si="20"/>
        <v>0</v>
      </c>
      <c r="J20" s="167">
        <f t="shared" ref="J20:J35" si="24">IF(H20=0,0,IF(H20&lt;H$7/H$11,H20,H$7/(H$9*12-H$10)*12))</f>
        <v>0</v>
      </c>
      <c r="K20" s="167">
        <f t="shared" si="15"/>
        <v>0</v>
      </c>
      <c r="L20" s="222"/>
      <c r="M20" s="271">
        <v>5</v>
      </c>
      <c r="N20" s="167">
        <f t="shared" si="10"/>
        <v>0</v>
      </c>
      <c r="O20" s="167">
        <f t="shared" si="21"/>
        <v>0</v>
      </c>
      <c r="P20" s="167">
        <f t="shared" ref="P20:P35" si="25">IF(N20=0,0,IF(N20&lt;N$7/N$11,N20,N$7/(N$9*12-N$10)*12))</f>
        <v>0</v>
      </c>
      <c r="Q20" s="167">
        <f t="shared" si="1"/>
        <v>0</v>
      </c>
      <c r="R20" s="223"/>
      <c r="S20" s="271">
        <v>5</v>
      </c>
      <c r="T20" s="167">
        <f t="shared" si="11"/>
        <v>0</v>
      </c>
      <c r="U20" s="167">
        <f t="shared" si="22"/>
        <v>0</v>
      </c>
      <c r="V20" s="167">
        <f t="shared" ref="V20:V35" si="26">IF(T20=0,0,IF(T20&lt;T$7/T$11,T20,T$7/(T$9*12-T$10)*12))</f>
        <v>0</v>
      </c>
      <c r="W20" s="167">
        <f t="shared" si="2"/>
        <v>0</v>
      </c>
      <c r="X20" s="223"/>
      <c r="Y20" s="271">
        <v>3</v>
      </c>
      <c r="Z20" s="167">
        <f t="shared" si="23"/>
        <v>0</v>
      </c>
      <c r="AA20" s="240">
        <f t="shared" si="16"/>
        <v>0</v>
      </c>
      <c r="AB20" s="204">
        <f t="shared" si="17"/>
        <v>0</v>
      </c>
      <c r="AC20" s="167">
        <f t="shared" si="18"/>
        <v>0</v>
      </c>
      <c r="AD20" s="222"/>
      <c r="AE20" s="271">
        <v>1</v>
      </c>
      <c r="AF20" s="284">
        <f>AF7</f>
        <v>0</v>
      </c>
      <c r="AG20" s="167">
        <f>AF$8/100*AF20+AF$11/100*AF20</f>
        <v>0</v>
      </c>
      <c r="AH20" s="204">
        <f>IF(AE20&lt;=AF$13,0,AF$7/AF$14)</f>
        <v>0</v>
      </c>
      <c r="AI20" s="204">
        <f t="shared" ref="AI20:AI34" si="27">AG20+AH20</f>
        <v>0</v>
      </c>
      <c r="AJ20" s="140"/>
      <c r="AK20" s="271">
        <v>5</v>
      </c>
      <c r="AL20" s="272">
        <f t="shared" si="3"/>
        <v>0</v>
      </c>
      <c r="AM20" s="167">
        <f t="shared" si="4"/>
        <v>0</v>
      </c>
      <c r="AN20" s="167">
        <f t="shared" si="12"/>
        <v>0</v>
      </c>
      <c r="AO20" s="140"/>
      <c r="AP20" s="271">
        <v>5</v>
      </c>
      <c r="AQ20" s="167">
        <f t="shared" si="19"/>
        <v>0</v>
      </c>
      <c r="AR20" s="167">
        <f t="shared" si="5"/>
        <v>0</v>
      </c>
      <c r="AS20" s="167">
        <f t="shared" si="13"/>
        <v>0</v>
      </c>
      <c r="AT20" s="167">
        <f t="shared" si="14"/>
        <v>0</v>
      </c>
    </row>
    <row r="21" spans="1:46">
      <c r="A21" s="271">
        <v>6</v>
      </c>
      <c r="B21" s="270">
        <f t="shared" si="0"/>
        <v>0</v>
      </c>
      <c r="C21" s="270">
        <f t="shared" si="6"/>
        <v>0</v>
      </c>
      <c r="D21" s="270">
        <f t="shared" si="7"/>
        <v>0</v>
      </c>
      <c r="E21" s="270">
        <f t="shared" si="8"/>
        <v>0</v>
      </c>
      <c r="F21" s="222"/>
      <c r="G21" s="271">
        <v>6</v>
      </c>
      <c r="H21" s="167">
        <f t="shared" si="9"/>
        <v>0</v>
      </c>
      <c r="I21" s="167">
        <f t="shared" si="20"/>
        <v>0</v>
      </c>
      <c r="J21" s="167">
        <f t="shared" si="24"/>
        <v>0</v>
      </c>
      <c r="K21" s="167">
        <f t="shared" si="15"/>
        <v>0</v>
      </c>
      <c r="L21" s="222"/>
      <c r="M21" s="271">
        <v>6</v>
      </c>
      <c r="N21" s="167">
        <f t="shared" si="10"/>
        <v>0</v>
      </c>
      <c r="O21" s="167">
        <f t="shared" si="21"/>
        <v>0</v>
      </c>
      <c r="P21" s="167">
        <f t="shared" si="25"/>
        <v>0</v>
      </c>
      <c r="Q21" s="167">
        <f t="shared" si="1"/>
        <v>0</v>
      </c>
      <c r="R21" s="223"/>
      <c r="S21" s="271">
        <v>6</v>
      </c>
      <c r="T21" s="167">
        <f t="shared" si="11"/>
        <v>0</v>
      </c>
      <c r="U21" s="167">
        <f t="shared" si="22"/>
        <v>0</v>
      </c>
      <c r="V21" s="167">
        <f t="shared" si="26"/>
        <v>0</v>
      </c>
      <c r="W21" s="167">
        <f t="shared" si="2"/>
        <v>0</v>
      </c>
      <c r="X21" s="223"/>
      <c r="Y21" s="271">
        <v>4</v>
      </c>
      <c r="Z21" s="167">
        <f t="shared" si="23"/>
        <v>0</v>
      </c>
      <c r="AA21" s="240">
        <f t="shared" si="16"/>
        <v>0</v>
      </c>
      <c r="AB21" s="204">
        <f t="shared" si="17"/>
        <v>0</v>
      </c>
      <c r="AC21" s="167">
        <f t="shared" si="18"/>
        <v>0</v>
      </c>
      <c r="AD21" s="222"/>
      <c r="AE21" s="271">
        <v>2</v>
      </c>
      <c r="AF21" s="167">
        <f>IF((AF20-AH20)&lt;0,0,AF20-AH20)</f>
        <v>0</v>
      </c>
      <c r="AG21" s="167">
        <f>AF$8/100*AF21+AF$11/100*AF21</f>
        <v>0</v>
      </c>
      <c r="AH21" s="204">
        <f t="shared" ref="AH21:AH34" si="28">IF(AE21&lt;=AF$13,0,AF$7/AF$14)</f>
        <v>0</v>
      </c>
      <c r="AI21" s="167">
        <f t="shared" si="27"/>
        <v>0</v>
      </c>
      <c r="AJ21" s="140"/>
      <c r="AK21" s="271">
        <v>6</v>
      </c>
      <c r="AL21" s="272">
        <f t="shared" si="3"/>
        <v>0</v>
      </c>
      <c r="AM21" s="167">
        <f t="shared" si="4"/>
        <v>0</v>
      </c>
      <c r="AN21" s="167">
        <f t="shared" si="12"/>
        <v>0</v>
      </c>
      <c r="AO21" s="140"/>
      <c r="AP21" s="271">
        <v>6</v>
      </c>
      <c r="AQ21" s="167">
        <f t="shared" si="19"/>
        <v>0</v>
      </c>
      <c r="AR21" s="167">
        <f t="shared" si="5"/>
        <v>0</v>
      </c>
      <c r="AS21" s="167">
        <f t="shared" si="13"/>
        <v>0</v>
      </c>
      <c r="AT21" s="167">
        <f t="shared" si="14"/>
        <v>0</v>
      </c>
    </row>
    <row r="22" spans="1:46">
      <c r="A22" s="271">
        <v>7</v>
      </c>
      <c r="B22" s="270">
        <f t="shared" si="0"/>
        <v>0</v>
      </c>
      <c r="C22" s="270">
        <f t="shared" si="6"/>
        <v>0</v>
      </c>
      <c r="D22" s="270">
        <f t="shared" si="7"/>
        <v>0</v>
      </c>
      <c r="E22" s="270">
        <f t="shared" si="8"/>
        <v>0</v>
      </c>
      <c r="F22" s="222"/>
      <c r="G22" s="271">
        <v>7</v>
      </c>
      <c r="H22" s="167">
        <f t="shared" si="9"/>
        <v>0</v>
      </c>
      <c r="I22" s="167">
        <f t="shared" si="20"/>
        <v>0</v>
      </c>
      <c r="J22" s="167">
        <f t="shared" si="24"/>
        <v>0</v>
      </c>
      <c r="K22" s="167">
        <f t="shared" si="15"/>
        <v>0</v>
      </c>
      <c r="L22" s="222"/>
      <c r="M22" s="271">
        <v>7</v>
      </c>
      <c r="N22" s="167">
        <f t="shared" si="10"/>
        <v>0</v>
      </c>
      <c r="O22" s="167">
        <f t="shared" si="21"/>
        <v>0</v>
      </c>
      <c r="P22" s="167">
        <f t="shared" si="25"/>
        <v>0</v>
      </c>
      <c r="Q22" s="167">
        <f t="shared" si="1"/>
        <v>0</v>
      </c>
      <c r="R22" s="223"/>
      <c r="S22" s="271">
        <v>7</v>
      </c>
      <c r="T22" s="167">
        <f t="shared" si="11"/>
        <v>0</v>
      </c>
      <c r="U22" s="167">
        <f t="shared" si="22"/>
        <v>0</v>
      </c>
      <c r="V22" s="167">
        <f t="shared" si="26"/>
        <v>0</v>
      </c>
      <c r="W22" s="167">
        <f t="shared" si="2"/>
        <v>0</v>
      </c>
      <c r="X22" s="223"/>
      <c r="Y22" s="271">
        <v>5</v>
      </c>
      <c r="Z22" s="167">
        <f t="shared" si="23"/>
        <v>0</v>
      </c>
      <c r="AA22" s="240">
        <f t="shared" si="16"/>
        <v>0</v>
      </c>
      <c r="AB22" s="204">
        <f t="shared" si="17"/>
        <v>0</v>
      </c>
      <c r="AC22" s="167">
        <f t="shared" si="18"/>
        <v>0</v>
      </c>
      <c r="AD22" s="222"/>
      <c r="AE22" s="271">
        <v>3</v>
      </c>
      <c r="AF22" s="167">
        <f t="shared" ref="AF22:AF34" si="29">IF((AF21-AH21)&lt;0,0,AF21-AH21)</f>
        <v>0</v>
      </c>
      <c r="AG22" s="167">
        <f>AF$8/100*AF22+AF$11/100*AF22</f>
        <v>0</v>
      </c>
      <c r="AH22" s="204">
        <f t="shared" si="28"/>
        <v>0</v>
      </c>
      <c r="AI22" s="167">
        <f t="shared" si="27"/>
        <v>0</v>
      </c>
      <c r="AJ22" s="140"/>
      <c r="AK22" s="271">
        <v>7</v>
      </c>
      <c r="AL22" s="272">
        <f t="shared" si="3"/>
        <v>0</v>
      </c>
      <c r="AM22" s="167">
        <f t="shared" si="4"/>
        <v>0</v>
      </c>
      <c r="AN22" s="167">
        <f t="shared" si="12"/>
        <v>0</v>
      </c>
      <c r="AO22" s="140"/>
      <c r="AP22" s="271">
        <v>7</v>
      </c>
      <c r="AQ22" s="167">
        <f t="shared" si="19"/>
        <v>0</v>
      </c>
      <c r="AR22" s="167">
        <f t="shared" si="5"/>
        <v>0</v>
      </c>
      <c r="AS22" s="167">
        <f t="shared" si="13"/>
        <v>0</v>
      </c>
      <c r="AT22" s="167">
        <f t="shared" si="14"/>
        <v>0</v>
      </c>
    </row>
    <row r="23" spans="1:46">
      <c r="A23" s="271">
        <v>8</v>
      </c>
      <c r="B23" s="270">
        <f t="shared" si="0"/>
        <v>0</v>
      </c>
      <c r="C23" s="270">
        <f t="shared" si="6"/>
        <v>0</v>
      </c>
      <c r="D23" s="270">
        <f t="shared" si="7"/>
        <v>0</v>
      </c>
      <c r="E23" s="270">
        <f t="shared" si="8"/>
        <v>0</v>
      </c>
      <c r="F23" s="222"/>
      <c r="G23" s="271">
        <v>8</v>
      </c>
      <c r="H23" s="167">
        <f t="shared" si="9"/>
        <v>0</v>
      </c>
      <c r="I23" s="167">
        <f t="shared" si="20"/>
        <v>0</v>
      </c>
      <c r="J23" s="167">
        <f t="shared" si="24"/>
        <v>0</v>
      </c>
      <c r="K23" s="167">
        <f t="shared" si="15"/>
        <v>0</v>
      </c>
      <c r="L23" s="222"/>
      <c r="M23" s="271">
        <v>8</v>
      </c>
      <c r="N23" s="167">
        <f t="shared" si="10"/>
        <v>0</v>
      </c>
      <c r="O23" s="167">
        <f t="shared" si="21"/>
        <v>0</v>
      </c>
      <c r="P23" s="167">
        <f t="shared" si="25"/>
        <v>0</v>
      </c>
      <c r="Q23" s="167">
        <f t="shared" si="1"/>
        <v>0</v>
      </c>
      <c r="R23" s="223"/>
      <c r="S23" s="271">
        <v>8</v>
      </c>
      <c r="T23" s="167">
        <f t="shared" si="11"/>
        <v>0</v>
      </c>
      <c r="U23" s="167">
        <f t="shared" si="22"/>
        <v>0</v>
      </c>
      <c r="V23" s="167">
        <f t="shared" si="26"/>
        <v>0</v>
      </c>
      <c r="W23" s="167">
        <f t="shared" si="2"/>
        <v>0</v>
      </c>
      <c r="X23" s="223"/>
      <c r="Y23" s="271">
        <v>6</v>
      </c>
      <c r="Z23" s="167">
        <f t="shared" si="23"/>
        <v>0</v>
      </c>
      <c r="AA23" s="240">
        <f t="shared" si="16"/>
        <v>0</v>
      </c>
      <c r="AB23" s="204">
        <f t="shared" si="17"/>
        <v>0</v>
      </c>
      <c r="AC23" s="167">
        <f t="shared" si="18"/>
        <v>0</v>
      </c>
      <c r="AD23" s="222"/>
      <c r="AE23" s="271">
        <v>4</v>
      </c>
      <c r="AF23" s="167">
        <f t="shared" si="29"/>
        <v>0</v>
      </c>
      <c r="AG23" s="167">
        <f t="shared" ref="AG23:AG29" si="30">AF$9/100*AF23+AF$11/100*AF23</f>
        <v>0</v>
      </c>
      <c r="AH23" s="204">
        <f t="shared" si="28"/>
        <v>0</v>
      </c>
      <c r="AI23" s="167">
        <f t="shared" si="27"/>
        <v>0</v>
      </c>
      <c r="AJ23" s="140"/>
      <c r="AK23" s="271">
        <v>8</v>
      </c>
      <c r="AL23" s="272">
        <f t="shared" si="3"/>
        <v>0</v>
      </c>
      <c r="AM23" s="167">
        <f t="shared" si="4"/>
        <v>0</v>
      </c>
      <c r="AN23" s="167">
        <f t="shared" si="12"/>
        <v>0</v>
      </c>
      <c r="AO23" s="140"/>
      <c r="AP23" s="271">
        <v>8</v>
      </c>
      <c r="AQ23" s="167">
        <f t="shared" si="19"/>
        <v>0</v>
      </c>
      <c r="AR23" s="167">
        <f t="shared" si="5"/>
        <v>0</v>
      </c>
      <c r="AS23" s="167">
        <f t="shared" si="13"/>
        <v>0</v>
      </c>
      <c r="AT23" s="167">
        <f t="shared" si="14"/>
        <v>0</v>
      </c>
    </row>
    <row r="24" spans="1:46">
      <c r="A24" s="271">
        <v>9</v>
      </c>
      <c r="B24" s="270">
        <f t="shared" si="0"/>
        <v>0</v>
      </c>
      <c r="C24" s="270">
        <f t="shared" si="6"/>
        <v>0</v>
      </c>
      <c r="D24" s="270">
        <f t="shared" si="7"/>
        <v>0</v>
      </c>
      <c r="E24" s="270">
        <f t="shared" si="8"/>
        <v>0</v>
      </c>
      <c r="F24" s="222"/>
      <c r="G24" s="271">
        <v>9</v>
      </c>
      <c r="H24" s="167">
        <f t="shared" si="9"/>
        <v>0</v>
      </c>
      <c r="I24" s="167">
        <f t="shared" si="20"/>
        <v>0</v>
      </c>
      <c r="J24" s="167">
        <f t="shared" si="24"/>
        <v>0</v>
      </c>
      <c r="K24" s="167">
        <f t="shared" si="15"/>
        <v>0</v>
      </c>
      <c r="L24" s="222"/>
      <c r="M24" s="271">
        <v>9</v>
      </c>
      <c r="N24" s="167">
        <f t="shared" si="10"/>
        <v>0</v>
      </c>
      <c r="O24" s="167">
        <f t="shared" si="21"/>
        <v>0</v>
      </c>
      <c r="P24" s="167">
        <f t="shared" si="25"/>
        <v>0</v>
      </c>
      <c r="Q24" s="167">
        <f t="shared" si="1"/>
        <v>0</v>
      </c>
      <c r="R24" s="223"/>
      <c r="S24" s="271">
        <v>9</v>
      </c>
      <c r="T24" s="167">
        <f t="shared" si="11"/>
        <v>0</v>
      </c>
      <c r="U24" s="167">
        <f t="shared" si="22"/>
        <v>0</v>
      </c>
      <c r="V24" s="167">
        <f t="shared" si="26"/>
        <v>0</v>
      </c>
      <c r="W24" s="167">
        <f t="shared" si="2"/>
        <v>0</v>
      </c>
      <c r="X24" s="223"/>
      <c r="Y24" s="271">
        <v>7</v>
      </c>
      <c r="Z24" s="167">
        <f t="shared" si="23"/>
        <v>0</v>
      </c>
      <c r="AA24" s="240">
        <f t="shared" si="16"/>
        <v>0</v>
      </c>
      <c r="AB24" s="204">
        <f t="shared" si="17"/>
        <v>0</v>
      </c>
      <c r="AC24" s="167">
        <f t="shared" si="18"/>
        <v>0</v>
      </c>
      <c r="AD24" s="222"/>
      <c r="AE24" s="271">
        <v>5</v>
      </c>
      <c r="AF24" s="167">
        <f t="shared" si="29"/>
        <v>0</v>
      </c>
      <c r="AG24" s="167">
        <f t="shared" si="30"/>
        <v>0</v>
      </c>
      <c r="AH24" s="204">
        <f t="shared" si="28"/>
        <v>0</v>
      </c>
      <c r="AI24" s="167">
        <f t="shared" si="27"/>
        <v>0</v>
      </c>
      <c r="AJ24" s="140"/>
      <c r="AK24" s="271">
        <v>9</v>
      </c>
      <c r="AL24" s="272">
        <f t="shared" si="3"/>
        <v>0</v>
      </c>
      <c r="AM24" s="167">
        <f t="shared" si="4"/>
        <v>0</v>
      </c>
      <c r="AN24" s="167">
        <f t="shared" si="12"/>
        <v>0</v>
      </c>
      <c r="AO24" s="140"/>
      <c r="AP24" s="271">
        <v>9</v>
      </c>
      <c r="AQ24" s="167">
        <f t="shared" si="19"/>
        <v>0</v>
      </c>
      <c r="AR24" s="167">
        <f t="shared" si="5"/>
        <v>0</v>
      </c>
      <c r="AS24" s="167">
        <f t="shared" si="13"/>
        <v>0</v>
      </c>
      <c r="AT24" s="167">
        <f t="shared" si="14"/>
        <v>0</v>
      </c>
    </row>
    <row r="25" spans="1:46">
      <c r="A25" s="271">
        <v>10</v>
      </c>
      <c r="B25" s="270">
        <f t="shared" si="0"/>
        <v>0</v>
      </c>
      <c r="C25" s="270">
        <f t="shared" si="6"/>
        <v>0</v>
      </c>
      <c r="D25" s="270">
        <f t="shared" si="7"/>
        <v>0</v>
      </c>
      <c r="E25" s="270">
        <f t="shared" si="8"/>
        <v>0</v>
      </c>
      <c r="F25" s="222"/>
      <c r="G25" s="271">
        <v>10</v>
      </c>
      <c r="H25" s="167">
        <f t="shared" si="9"/>
        <v>0</v>
      </c>
      <c r="I25" s="167">
        <f t="shared" si="20"/>
        <v>0</v>
      </c>
      <c r="J25" s="167">
        <f t="shared" si="24"/>
        <v>0</v>
      </c>
      <c r="K25" s="167">
        <f t="shared" si="15"/>
        <v>0</v>
      </c>
      <c r="L25" s="222"/>
      <c r="M25" s="271">
        <v>10</v>
      </c>
      <c r="N25" s="167">
        <f t="shared" si="10"/>
        <v>0</v>
      </c>
      <c r="O25" s="167">
        <f t="shared" si="21"/>
        <v>0</v>
      </c>
      <c r="P25" s="167">
        <f t="shared" si="25"/>
        <v>0</v>
      </c>
      <c r="Q25" s="167">
        <f t="shared" si="1"/>
        <v>0</v>
      </c>
      <c r="R25" s="223"/>
      <c r="S25" s="271">
        <v>10</v>
      </c>
      <c r="T25" s="167">
        <f t="shared" si="11"/>
        <v>0</v>
      </c>
      <c r="U25" s="167">
        <f t="shared" si="22"/>
        <v>0</v>
      </c>
      <c r="V25" s="167">
        <f t="shared" si="26"/>
        <v>0</v>
      </c>
      <c r="W25" s="167">
        <f t="shared" si="2"/>
        <v>0</v>
      </c>
      <c r="X25" s="223"/>
      <c r="Y25" s="271">
        <v>8</v>
      </c>
      <c r="Z25" s="167">
        <f t="shared" si="23"/>
        <v>0</v>
      </c>
      <c r="AA25" s="240">
        <f t="shared" si="16"/>
        <v>0</v>
      </c>
      <c r="AB25" s="204">
        <f t="shared" si="17"/>
        <v>0</v>
      </c>
      <c r="AC25" s="167">
        <f t="shared" si="18"/>
        <v>0</v>
      </c>
      <c r="AD25" s="222"/>
      <c r="AE25" s="271">
        <v>6</v>
      </c>
      <c r="AF25" s="167">
        <f t="shared" si="29"/>
        <v>0</v>
      </c>
      <c r="AG25" s="167">
        <f t="shared" si="30"/>
        <v>0</v>
      </c>
      <c r="AH25" s="204">
        <f t="shared" si="28"/>
        <v>0</v>
      </c>
      <c r="AI25" s="167">
        <f t="shared" si="27"/>
        <v>0</v>
      </c>
      <c r="AJ25" s="140"/>
      <c r="AK25" s="271">
        <v>10</v>
      </c>
      <c r="AL25" s="272">
        <f t="shared" si="3"/>
        <v>0</v>
      </c>
      <c r="AM25" s="167">
        <f t="shared" si="4"/>
        <v>0</v>
      </c>
      <c r="AN25" s="167">
        <f t="shared" si="12"/>
        <v>0</v>
      </c>
      <c r="AO25" s="140"/>
      <c r="AP25" s="271">
        <v>10</v>
      </c>
      <c r="AQ25" s="167">
        <f t="shared" si="19"/>
        <v>0</v>
      </c>
      <c r="AR25" s="167">
        <f t="shared" si="5"/>
        <v>0</v>
      </c>
      <c r="AS25" s="167">
        <f t="shared" si="13"/>
        <v>0</v>
      </c>
      <c r="AT25" s="167">
        <f t="shared" si="14"/>
        <v>0</v>
      </c>
    </row>
    <row r="26" spans="1:46">
      <c r="A26" s="271">
        <v>11</v>
      </c>
      <c r="B26" s="270">
        <f t="shared" si="0"/>
        <v>0</v>
      </c>
      <c r="C26" s="270">
        <f t="shared" si="6"/>
        <v>0</v>
      </c>
      <c r="D26" s="270">
        <f t="shared" si="7"/>
        <v>0</v>
      </c>
      <c r="E26" s="270">
        <f t="shared" si="8"/>
        <v>0</v>
      </c>
      <c r="F26" s="222"/>
      <c r="G26" s="271">
        <v>11</v>
      </c>
      <c r="H26" s="167">
        <f t="shared" si="9"/>
        <v>0</v>
      </c>
      <c r="I26" s="167">
        <f t="shared" si="20"/>
        <v>0</v>
      </c>
      <c r="J26" s="167">
        <f t="shared" si="24"/>
        <v>0</v>
      </c>
      <c r="K26" s="167">
        <f t="shared" si="15"/>
        <v>0</v>
      </c>
      <c r="L26" s="222"/>
      <c r="M26" s="271">
        <v>11</v>
      </c>
      <c r="N26" s="167">
        <f t="shared" si="10"/>
        <v>0</v>
      </c>
      <c r="O26" s="167">
        <f t="shared" si="21"/>
        <v>0</v>
      </c>
      <c r="P26" s="167">
        <f t="shared" si="25"/>
        <v>0</v>
      </c>
      <c r="Q26" s="167">
        <f t="shared" si="1"/>
        <v>0</v>
      </c>
      <c r="R26" s="223"/>
      <c r="S26" s="271">
        <v>11</v>
      </c>
      <c r="T26" s="167">
        <f t="shared" si="11"/>
        <v>0</v>
      </c>
      <c r="U26" s="167">
        <f t="shared" si="22"/>
        <v>0</v>
      </c>
      <c r="V26" s="167">
        <f t="shared" si="26"/>
        <v>0</v>
      </c>
      <c r="W26" s="167">
        <f t="shared" si="2"/>
        <v>0</v>
      </c>
      <c r="X26" s="223"/>
      <c r="Y26" s="271">
        <v>9</v>
      </c>
      <c r="Z26" s="167">
        <f t="shared" si="23"/>
        <v>0</v>
      </c>
      <c r="AA26" s="240">
        <f t="shared" si="16"/>
        <v>0</v>
      </c>
      <c r="AB26" s="204">
        <f t="shared" si="17"/>
        <v>0</v>
      </c>
      <c r="AC26" s="167">
        <f t="shared" si="18"/>
        <v>0</v>
      </c>
      <c r="AD26" s="222"/>
      <c r="AE26" s="271">
        <v>7</v>
      </c>
      <c r="AF26" s="167">
        <f t="shared" si="29"/>
        <v>0</v>
      </c>
      <c r="AG26" s="167">
        <f t="shared" si="30"/>
        <v>0</v>
      </c>
      <c r="AH26" s="204">
        <f t="shared" si="28"/>
        <v>0</v>
      </c>
      <c r="AI26" s="167">
        <f t="shared" si="27"/>
        <v>0</v>
      </c>
      <c r="AJ26" s="140"/>
      <c r="AK26" s="271">
        <v>11</v>
      </c>
      <c r="AL26" s="272">
        <f t="shared" si="3"/>
        <v>0</v>
      </c>
      <c r="AM26" s="167">
        <f t="shared" si="4"/>
        <v>0</v>
      </c>
      <c r="AN26" s="167">
        <f t="shared" si="12"/>
        <v>0</v>
      </c>
      <c r="AO26" s="140"/>
      <c r="AP26" s="271">
        <v>11</v>
      </c>
      <c r="AQ26" s="167">
        <f t="shared" si="19"/>
        <v>0</v>
      </c>
      <c r="AR26" s="167">
        <f t="shared" si="5"/>
        <v>0</v>
      </c>
      <c r="AS26" s="167">
        <f t="shared" si="13"/>
        <v>0</v>
      </c>
      <c r="AT26" s="167">
        <f t="shared" si="14"/>
        <v>0</v>
      </c>
    </row>
    <row r="27" spans="1:46">
      <c r="A27" s="271">
        <v>12</v>
      </c>
      <c r="B27" s="270">
        <f t="shared" ref="B27:B35" si="31">H27+N27+AF31+AL27+AQ27</f>
        <v>0</v>
      </c>
      <c r="C27" s="270">
        <f t="shared" si="6"/>
        <v>0</v>
      </c>
      <c r="D27" s="270">
        <f>J27+P27+V27+AH31+AS27</f>
        <v>0</v>
      </c>
      <c r="E27" s="270">
        <f t="shared" si="8"/>
        <v>0</v>
      </c>
      <c r="F27" s="222"/>
      <c r="G27" s="271">
        <v>12</v>
      </c>
      <c r="H27" s="167">
        <f t="shared" si="9"/>
        <v>0</v>
      </c>
      <c r="I27" s="167">
        <f t="shared" si="20"/>
        <v>0</v>
      </c>
      <c r="J27" s="167">
        <f t="shared" si="24"/>
        <v>0</v>
      </c>
      <c r="K27" s="167">
        <f t="shared" si="15"/>
        <v>0</v>
      </c>
      <c r="L27" s="222"/>
      <c r="M27" s="271">
        <v>12</v>
      </c>
      <c r="N27" s="167">
        <f t="shared" si="10"/>
        <v>0</v>
      </c>
      <c r="O27" s="167">
        <f t="shared" si="21"/>
        <v>0</v>
      </c>
      <c r="P27" s="167">
        <f t="shared" si="25"/>
        <v>0</v>
      </c>
      <c r="Q27" s="167">
        <f t="shared" si="1"/>
        <v>0</v>
      </c>
      <c r="R27" s="223"/>
      <c r="S27" s="271">
        <v>12</v>
      </c>
      <c r="T27" s="167">
        <f t="shared" si="11"/>
        <v>0</v>
      </c>
      <c r="U27" s="167">
        <f t="shared" si="22"/>
        <v>0</v>
      </c>
      <c r="V27" s="167">
        <f t="shared" si="26"/>
        <v>0</v>
      </c>
      <c r="W27" s="167">
        <f t="shared" si="2"/>
        <v>0</v>
      </c>
      <c r="X27" s="223"/>
      <c r="Y27" s="927">
        <v>10</v>
      </c>
      <c r="Z27" s="189">
        <f t="shared" si="23"/>
        <v>0</v>
      </c>
      <c r="AA27" s="192">
        <f t="shared" si="16"/>
        <v>0</v>
      </c>
      <c r="AB27" s="198">
        <f>IF(AND(Y27&lt;=Z$11,Y27&lt;Z10),0,Z$7/Z$12)</f>
        <v>0</v>
      </c>
      <c r="AC27" s="189">
        <f t="shared" si="18"/>
        <v>0</v>
      </c>
      <c r="AD27" s="222"/>
      <c r="AE27" s="271">
        <v>8</v>
      </c>
      <c r="AF27" s="167">
        <f t="shared" si="29"/>
        <v>0</v>
      </c>
      <c r="AG27" s="167">
        <f t="shared" si="30"/>
        <v>0</v>
      </c>
      <c r="AH27" s="204">
        <f t="shared" si="28"/>
        <v>0</v>
      </c>
      <c r="AI27" s="167">
        <f t="shared" si="27"/>
        <v>0</v>
      </c>
      <c r="AJ27" s="140"/>
      <c r="AK27" s="271">
        <v>12</v>
      </c>
      <c r="AL27" s="272">
        <f t="shared" si="3"/>
        <v>0</v>
      </c>
      <c r="AM27" s="167">
        <f t="shared" si="4"/>
        <v>0</v>
      </c>
      <c r="AN27" s="167">
        <f t="shared" si="12"/>
        <v>0</v>
      </c>
      <c r="AO27" s="140"/>
      <c r="AP27" s="271">
        <v>12</v>
      </c>
      <c r="AQ27" s="167">
        <f t="shared" si="19"/>
        <v>0</v>
      </c>
      <c r="AR27" s="167">
        <f t="shared" si="5"/>
        <v>0</v>
      </c>
      <c r="AS27" s="167">
        <f t="shared" si="13"/>
        <v>0</v>
      </c>
      <c r="AT27" s="167">
        <f t="shared" si="14"/>
        <v>0</v>
      </c>
    </row>
    <row r="28" spans="1:46">
      <c r="A28" s="271">
        <v>13</v>
      </c>
      <c r="B28" s="270">
        <f t="shared" si="31"/>
        <v>0</v>
      </c>
      <c r="C28" s="270">
        <f>I28+O28+U28+AA29+AG32+AM28+AR28</f>
        <v>0</v>
      </c>
      <c r="D28" s="270">
        <f>J28+P28+V28+AH32+AS28</f>
        <v>0</v>
      </c>
      <c r="E28" s="270">
        <f t="shared" si="8"/>
        <v>0</v>
      </c>
      <c r="F28" s="222"/>
      <c r="G28" s="271">
        <v>13</v>
      </c>
      <c r="H28" s="167">
        <f t="shared" si="9"/>
        <v>0</v>
      </c>
      <c r="I28" s="167">
        <f t="shared" si="20"/>
        <v>0</v>
      </c>
      <c r="J28" s="167">
        <f t="shared" si="24"/>
        <v>0</v>
      </c>
      <c r="K28" s="167">
        <f t="shared" si="15"/>
        <v>0</v>
      </c>
      <c r="L28" s="222"/>
      <c r="M28" s="271">
        <v>13</v>
      </c>
      <c r="N28" s="167">
        <f t="shared" si="10"/>
        <v>0</v>
      </c>
      <c r="O28" s="167">
        <f t="shared" si="21"/>
        <v>0</v>
      </c>
      <c r="P28" s="167">
        <f t="shared" si="25"/>
        <v>0</v>
      </c>
      <c r="Q28" s="167">
        <f t="shared" si="1"/>
        <v>0</v>
      </c>
      <c r="R28" s="223"/>
      <c r="S28" s="271">
        <v>13</v>
      </c>
      <c r="T28" s="167">
        <f t="shared" si="11"/>
        <v>0</v>
      </c>
      <c r="U28" s="167">
        <f t="shared" si="22"/>
        <v>0</v>
      </c>
      <c r="V28" s="167">
        <f t="shared" si="26"/>
        <v>0</v>
      </c>
      <c r="W28" s="167">
        <f t="shared" si="2"/>
        <v>0</v>
      </c>
      <c r="X28" s="223"/>
      <c r="Y28" s="928"/>
      <c r="Z28" s="929"/>
      <c r="AA28" s="929"/>
      <c r="AB28" s="929"/>
      <c r="AC28" s="929"/>
      <c r="AD28" s="222"/>
      <c r="AE28" s="271">
        <v>9</v>
      </c>
      <c r="AF28" s="167">
        <f t="shared" si="29"/>
        <v>0</v>
      </c>
      <c r="AG28" s="167">
        <f t="shared" si="30"/>
        <v>0</v>
      </c>
      <c r="AH28" s="204">
        <f t="shared" si="28"/>
        <v>0</v>
      </c>
      <c r="AI28" s="167">
        <f t="shared" si="27"/>
        <v>0</v>
      </c>
      <c r="AJ28" s="140"/>
      <c r="AK28" s="271">
        <v>13</v>
      </c>
      <c r="AL28" s="272">
        <f t="shared" si="3"/>
        <v>0</v>
      </c>
      <c r="AM28" s="167">
        <f t="shared" si="4"/>
        <v>0</v>
      </c>
      <c r="AN28" s="167">
        <f t="shared" si="12"/>
        <v>0</v>
      </c>
      <c r="AO28" s="140"/>
      <c r="AP28" s="271">
        <v>13</v>
      </c>
      <c r="AQ28" s="167">
        <f t="shared" si="19"/>
        <v>0</v>
      </c>
      <c r="AR28" s="167">
        <f t="shared" si="5"/>
        <v>0</v>
      </c>
      <c r="AS28" s="167">
        <f t="shared" si="13"/>
        <v>0</v>
      </c>
      <c r="AT28" s="167">
        <f t="shared" si="14"/>
        <v>0</v>
      </c>
    </row>
    <row r="29" spans="1:46">
      <c r="A29" s="271">
        <v>14</v>
      </c>
      <c r="B29" s="270">
        <f t="shared" si="31"/>
        <v>0</v>
      </c>
      <c r="C29" s="270">
        <f t="shared" si="6"/>
        <v>0</v>
      </c>
      <c r="D29" s="270">
        <f>J29+P29+V29+AH33+AS29</f>
        <v>0</v>
      </c>
      <c r="E29" s="270">
        <f t="shared" si="8"/>
        <v>0</v>
      </c>
      <c r="F29" s="222"/>
      <c r="G29" s="271">
        <v>14</v>
      </c>
      <c r="H29" s="167">
        <f t="shared" si="9"/>
        <v>0</v>
      </c>
      <c r="I29" s="167">
        <f t="shared" si="20"/>
        <v>0</v>
      </c>
      <c r="J29" s="167">
        <f t="shared" si="24"/>
        <v>0</v>
      </c>
      <c r="K29" s="167">
        <f t="shared" si="15"/>
        <v>0</v>
      </c>
      <c r="L29" s="222"/>
      <c r="M29" s="271">
        <v>14</v>
      </c>
      <c r="N29" s="167">
        <f t="shared" si="10"/>
        <v>0</v>
      </c>
      <c r="O29" s="167">
        <f t="shared" si="21"/>
        <v>0</v>
      </c>
      <c r="P29" s="167">
        <f t="shared" si="25"/>
        <v>0</v>
      </c>
      <c r="Q29" s="167">
        <f t="shared" si="1"/>
        <v>0</v>
      </c>
      <c r="R29" s="223"/>
      <c r="S29" s="271">
        <v>14</v>
      </c>
      <c r="T29" s="167">
        <f t="shared" si="11"/>
        <v>0</v>
      </c>
      <c r="U29" s="167">
        <f t="shared" si="22"/>
        <v>0</v>
      </c>
      <c r="V29" s="167">
        <f t="shared" si="26"/>
        <v>0</v>
      </c>
      <c r="W29" s="167">
        <f t="shared" si="2"/>
        <v>0</v>
      </c>
      <c r="X29" s="223"/>
      <c r="Y29" s="286" t="s">
        <v>280</v>
      </c>
      <c r="Z29" s="240"/>
      <c r="AA29" s="240">
        <f>SUM(AA18:AA28)</f>
        <v>0</v>
      </c>
      <c r="AB29" s="240">
        <f>SUM(AB18:AB28)</f>
        <v>0</v>
      </c>
      <c r="AC29" s="240">
        <f>SUM(AC18:AC28)</f>
        <v>0</v>
      </c>
      <c r="AD29" s="222"/>
      <c r="AE29" s="271">
        <v>10</v>
      </c>
      <c r="AF29" s="167">
        <f t="shared" si="29"/>
        <v>0</v>
      </c>
      <c r="AG29" s="167">
        <f t="shared" si="30"/>
        <v>0</v>
      </c>
      <c r="AH29" s="204">
        <f t="shared" si="28"/>
        <v>0</v>
      </c>
      <c r="AI29" s="167">
        <f t="shared" si="27"/>
        <v>0</v>
      </c>
      <c r="AJ29" s="140"/>
      <c r="AK29" s="271">
        <v>14</v>
      </c>
      <c r="AL29" s="272">
        <f t="shared" si="3"/>
        <v>0</v>
      </c>
      <c r="AM29" s="167">
        <f t="shared" si="4"/>
        <v>0</v>
      </c>
      <c r="AN29" s="167">
        <f t="shared" si="12"/>
        <v>0</v>
      </c>
      <c r="AO29" s="140"/>
      <c r="AP29" s="271">
        <v>14</v>
      </c>
      <c r="AQ29" s="167">
        <f t="shared" si="19"/>
        <v>0</v>
      </c>
      <c r="AR29" s="167">
        <f t="shared" si="5"/>
        <v>0</v>
      </c>
      <c r="AS29" s="167">
        <f t="shared" si="13"/>
        <v>0</v>
      </c>
      <c r="AT29" s="167">
        <f t="shared" si="14"/>
        <v>0</v>
      </c>
    </row>
    <row r="30" spans="1:46">
      <c r="A30" s="271">
        <v>15</v>
      </c>
      <c r="B30" s="270">
        <f t="shared" si="31"/>
        <v>0</v>
      </c>
      <c r="C30" s="270">
        <f t="shared" si="6"/>
        <v>0</v>
      </c>
      <c r="D30" s="270">
        <f>J30+P30+V30+AH34+AS30</f>
        <v>0</v>
      </c>
      <c r="E30" s="270">
        <f t="shared" si="8"/>
        <v>0</v>
      </c>
      <c r="F30" s="222"/>
      <c r="G30" s="271">
        <v>15</v>
      </c>
      <c r="H30" s="167">
        <f t="shared" si="9"/>
        <v>0</v>
      </c>
      <c r="I30" s="167">
        <f t="shared" si="20"/>
        <v>0</v>
      </c>
      <c r="J30" s="167">
        <f t="shared" si="24"/>
        <v>0</v>
      </c>
      <c r="K30" s="167">
        <f t="shared" si="15"/>
        <v>0</v>
      </c>
      <c r="L30" s="222"/>
      <c r="M30" s="271">
        <v>15</v>
      </c>
      <c r="N30" s="167">
        <f t="shared" si="10"/>
        <v>0</v>
      </c>
      <c r="O30" s="167">
        <f t="shared" si="21"/>
        <v>0</v>
      </c>
      <c r="P30" s="167">
        <f t="shared" si="25"/>
        <v>0</v>
      </c>
      <c r="Q30" s="167">
        <f t="shared" si="1"/>
        <v>0</v>
      </c>
      <c r="R30" s="223"/>
      <c r="S30" s="271">
        <v>15</v>
      </c>
      <c r="T30" s="167">
        <f t="shared" si="11"/>
        <v>0</v>
      </c>
      <c r="U30" s="167">
        <f t="shared" si="22"/>
        <v>0</v>
      </c>
      <c r="V30" s="167">
        <f t="shared" si="26"/>
        <v>0</v>
      </c>
      <c r="W30" s="167">
        <f t="shared" si="2"/>
        <v>0</v>
      </c>
      <c r="X30" s="223"/>
      <c r="AD30" s="222"/>
      <c r="AE30" s="271">
        <v>11</v>
      </c>
      <c r="AF30" s="167">
        <f t="shared" si="29"/>
        <v>0</v>
      </c>
      <c r="AG30" s="167">
        <f>AF$10/100*AF30+AF$11/100*AF30</f>
        <v>0</v>
      </c>
      <c r="AH30" s="204">
        <f t="shared" si="28"/>
        <v>0</v>
      </c>
      <c r="AI30" s="167">
        <f t="shared" si="27"/>
        <v>0</v>
      </c>
      <c r="AJ30" s="140"/>
      <c r="AK30" s="271">
        <v>15</v>
      </c>
      <c r="AL30" s="272">
        <f t="shared" si="3"/>
        <v>0</v>
      </c>
      <c r="AM30" s="167">
        <f t="shared" si="4"/>
        <v>0</v>
      </c>
      <c r="AN30" s="167">
        <f t="shared" si="12"/>
        <v>0</v>
      </c>
      <c r="AO30" s="140"/>
      <c r="AP30" s="271">
        <v>15</v>
      </c>
      <c r="AQ30" s="167">
        <f t="shared" si="19"/>
        <v>0</v>
      </c>
      <c r="AR30" s="167">
        <f t="shared" si="5"/>
        <v>0</v>
      </c>
      <c r="AS30" s="167">
        <f t="shared" si="13"/>
        <v>0</v>
      </c>
      <c r="AT30" s="167">
        <f t="shared" si="14"/>
        <v>0</v>
      </c>
    </row>
    <row r="31" spans="1:46">
      <c r="A31" s="271">
        <v>16</v>
      </c>
      <c r="B31" s="270">
        <f t="shared" si="31"/>
        <v>0</v>
      </c>
      <c r="C31" s="270">
        <f t="shared" si="6"/>
        <v>0</v>
      </c>
      <c r="D31" s="270">
        <f>J31+P31+V31+AS31</f>
        <v>0</v>
      </c>
      <c r="E31" s="270">
        <f t="shared" si="8"/>
        <v>0</v>
      </c>
      <c r="F31" s="222"/>
      <c r="G31" s="271">
        <v>16</v>
      </c>
      <c r="H31" s="167">
        <f t="shared" si="9"/>
        <v>0</v>
      </c>
      <c r="I31" s="167">
        <f t="shared" si="20"/>
        <v>0</v>
      </c>
      <c r="J31" s="167">
        <f t="shared" si="24"/>
        <v>0</v>
      </c>
      <c r="K31" s="167">
        <f t="shared" si="15"/>
        <v>0</v>
      </c>
      <c r="L31" s="222"/>
      <c r="M31" s="271">
        <v>16</v>
      </c>
      <c r="N31" s="167">
        <f t="shared" si="10"/>
        <v>0</v>
      </c>
      <c r="O31" s="167">
        <f t="shared" si="21"/>
        <v>0</v>
      </c>
      <c r="P31" s="167">
        <f t="shared" si="25"/>
        <v>0</v>
      </c>
      <c r="Q31" s="167">
        <f t="shared" si="1"/>
        <v>0</v>
      </c>
      <c r="R31" s="223"/>
      <c r="S31" s="271">
        <v>16</v>
      </c>
      <c r="T31" s="167">
        <f t="shared" si="11"/>
        <v>0</v>
      </c>
      <c r="U31" s="167">
        <f t="shared" si="22"/>
        <v>0</v>
      </c>
      <c r="V31" s="167">
        <f t="shared" si="26"/>
        <v>0</v>
      </c>
      <c r="W31" s="167">
        <f t="shared" si="2"/>
        <v>0</v>
      </c>
      <c r="X31" s="223"/>
      <c r="Y31" s="285"/>
      <c r="Z31" s="285"/>
      <c r="AA31" s="285"/>
      <c r="AB31" s="285"/>
      <c r="AC31" s="285"/>
      <c r="AD31" s="222"/>
      <c r="AE31" s="271">
        <v>12</v>
      </c>
      <c r="AF31" s="167">
        <f t="shared" si="29"/>
        <v>0</v>
      </c>
      <c r="AG31" s="167">
        <f>AF$10/100*AF31+AF$11/100*AF31</f>
        <v>0</v>
      </c>
      <c r="AH31" s="204">
        <f t="shared" si="28"/>
        <v>0</v>
      </c>
      <c r="AI31" s="167">
        <f t="shared" si="27"/>
        <v>0</v>
      </c>
      <c r="AJ31" s="140"/>
      <c r="AK31" s="271">
        <v>16</v>
      </c>
      <c r="AL31" s="272">
        <f t="shared" si="3"/>
        <v>0</v>
      </c>
      <c r="AM31" s="167">
        <f t="shared" si="4"/>
        <v>0</v>
      </c>
      <c r="AN31" s="167">
        <f t="shared" si="12"/>
        <v>0</v>
      </c>
      <c r="AO31" s="140"/>
      <c r="AP31" s="271">
        <v>16</v>
      </c>
      <c r="AQ31" s="167">
        <f t="shared" si="19"/>
        <v>0</v>
      </c>
      <c r="AR31" s="167">
        <f t="shared" si="5"/>
        <v>0</v>
      </c>
      <c r="AS31" s="167">
        <f t="shared" si="13"/>
        <v>0</v>
      </c>
      <c r="AT31" s="167">
        <f t="shared" si="14"/>
        <v>0</v>
      </c>
    </row>
    <row r="32" spans="1:46">
      <c r="A32" s="271">
        <v>17</v>
      </c>
      <c r="B32" s="270">
        <f>H32+N32+AF35+AL32+AQ32</f>
        <v>0</v>
      </c>
      <c r="C32" s="270">
        <f>I32+O32+U32+AA34+AM32+AR32</f>
        <v>0</v>
      </c>
      <c r="D32" s="270">
        <f>J32+P32+V32+AS32</f>
        <v>0</v>
      </c>
      <c r="E32" s="270">
        <f t="shared" si="8"/>
        <v>0</v>
      </c>
      <c r="F32" s="222"/>
      <c r="G32" s="271">
        <v>17</v>
      </c>
      <c r="H32" s="167">
        <f t="shared" si="9"/>
        <v>0</v>
      </c>
      <c r="I32" s="167">
        <f t="shared" si="20"/>
        <v>0</v>
      </c>
      <c r="J32" s="167">
        <f t="shared" si="24"/>
        <v>0</v>
      </c>
      <c r="K32" s="167">
        <f t="shared" si="15"/>
        <v>0</v>
      </c>
      <c r="L32" s="222"/>
      <c r="M32" s="271">
        <v>17</v>
      </c>
      <c r="N32" s="167">
        <f t="shared" si="10"/>
        <v>0</v>
      </c>
      <c r="O32" s="167">
        <f t="shared" si="21"/>
        <v>0</v>
      </c>
      <c r="P32" s="167">
        <f t="shared" si="25"/>
        <v>0</v>
      </c>
      <c r="Q32" s="167">
        <f t="shared" si="1"/>
        <v>0</v>
      </c>
      <c r="R32" s="223"/>
      <c r="S32" s="271">
        <v>17</v>
      </c>
      <c r="T32" s="167">
        <f t="shared" si="11"/>
        <v>0</v>
      </c>
      <c r="U32" s="167">
        <f t="shared" si="22"/>
        <v>0</v>
      </c>
      <c r="V32" s="167">
        <f t="shared" si="26"/>
        <v>0</v>
      </c>
      <c r="W32" s="167">
        <f t="shared" si="2"/>
        <v>0</v>
      </c>
      <c r="X32" s="223"/>
      <c r="Y32" s="285"/>
      <c r="Z32" s="285"/>
      <c r="AA32" s="285"/>
      <c r="AB32" s="285"/>
      <c r="AC32" s="285"/>
      <c r="AD32" s="222"/>
      <c r="AE32" s="271">
        <v>13</v>
      </c>
      <c r="AF32" s="167">
        <f t="shared" si="29"/>
        <v>0</v>
      </c>
      <c r="AG32" s="167">
        <f>AF$10/100*AF32+AF$11/100*AF32</f>
        <v>0</v>
      </c>
      <c r="AH32" s="204">
        <f t="shared" si="28"/>
        <v>0</v>
      </c>
      <c r="AI32" s="167">
        <f t="shared" si="27"/>
        <v>0</v>
      </c>
      <c r="AJ32" s="140"/>
      <c r="AK32" s="271">
        <v>17</v>
      </c>
      <c r="AL32" s="272">
        <f t="shared" si="3"/>
        <v>0</v>
      </c>
      <c r="AM32" s="167">
        <f t="shared" si="4"/>
        <v>0</v>
      </c>
      <c r="AN32" s="167">
        <f t="shared" si="12"/>
        <v>0</v>
      </c>
      <c r="AO32" s="140"/>
      <c r="AP32" s="271">
        <v>17</v>
      </c>
      <c r="AQ32" s="167">
        <f>IF(AQ31-AS31&lt;0,0,AQ31-AS31)</f>
        <v>0</v>
      </c>
      <c r="AR32" s="167">
        <f t="shared" si="5"/>
        <v>0</v>
      </c>
      <c r="AS32" s="167">
        <f t="shared" si="13"/>
        <v>0</v>
      </c>
      <c r="AT32" s="167">
        <f t="shared" si="14"/>
        <v>0</v>
      </c>
    </row>
    <row r="33" spans="1:46">
      <c r="A33" s="271">
        <v>18</v>
      </c>
      <c r="B33" s="270">
        <f>H33+N33+AF36+AL33+AQ33</f>
        <v>0</v>
      </c>
      <c r="C33" s="270">
        <f>I33+O33+U33+AA35+AM33+AR33</f>
        <v>0</v>
      </c>
      <c r="D33" s="270">
        <f>J33+P33+V33+AS33</f>
        <v>0</v>
      </c>
      <c r="E33" s="270">
        <f t="shared" si="8"/>
        <v>0</v>
      </c>
      <c r="F33" s="222"/>
      <c r="G33" s="271">
        <v>18</v>
      </c>
      <c r="H33" s="167">
        <f t="shared" si="9"/>
        <v>0</v>
      </c>
      <c r="I33" s="167">
        <f t="shared" si="20"/>
        <v>0</v>
      </c>
      <c r="J33" s="167">
        <f t="shared" si="24"/>
        <v>0</v>
      </c>
      <c r="K33" s="167">
        <f t="shared" si="15"/>
        <v>0</v>
      </c>
      <c r="L33" s="222"/>
      <c r="M33" s="271">
        <v>18</v>
      </c>
      <c r="N33" s="167">
        <f t="shared" si="10"/>
        <v>0</v>
      </c>
      <c r="O33" s="167">
        <f t="shared" si="21"/>
        <v>0</v>
      </c>
      <c r="P33" s="167">
        <f t="shared" si="25"/>
        <v>0</v>
      </c>
      <c r="Q33" s="167">
        <f t="shared" si="1"/>
        <v>0</v>
      </c>
      <c r="R33" s="223"/>
      <c r="S33" s="271">
        <v>18</v>
      </c>
      <c r="T33" s="167">
        <f t="shared" si="11"/>
        <v>0</v>
      </c>
      <c r="U33" s="167">
        <f t="shared" si="22"/>
        <v>0</v>
      </c>
      <c r="V33" s="167">
        <f t="shared" si="26"/>
        <v>0</v>
      </c>
      <c r="W33" s="167">
        <f t="shared" si="2"/>
        <v>0</v>
      </c>
      <c r="X33" s="223"/>
      <c r="Y33" s="285"/>
      <c r="Z33" s="191"/>
      <c r="AA33" s="238"/>
      <c r="AB33" s="238"/>
      <c r="AC33" s="238"/>
      <c r="AD33" s="222"/>
      <c r="AE33" s="271">
        <v>14</v>
      </c>
      <c r="AF33" s="167">
        <f t="shared" si="29"/>
        <v>0</v>
      </c>
      <c r="AG33" s="167">
        <f>AF$10/100*AF33+AF$11/100*AF33</f>
        <v>0</v>
      </c>
      <c r="AH33" s="204">
        <f t="shared" si="28"/>
        <v>0</v>
      </c>
      <c r="AI33" s="167">
        <f t="shared" si="27"/>
        <v>0</v>
      </c>
      <c r="AJ33" s="140"/>
      <c r="AK33" s="271">
        <v>18</v>
      </c>
      <c r="AL33" s="272">
        <f t="shared" si="3"/>
        <v>0</v>
      </c>
      <c r="AM33" s="167">
        <f t="shared" si="4"/>
        <v>0</v>
      </c>
      <c r="AN33" s="167">
        <f t="shared" si="12"/>
        <v>0</v>
      </c>
      <c r="AO33" s="140"/>
      <c r="AP33" s="271">
        <v>18</v>
      </c>
      <c r="AQ33" s="167">
        <f>IF(AQ32-AS32&lt;0,0,AQ32-AS32)</f>
        <v>0</v>
      </c>
      <c r="AR33" s="167">
        <f t="shared" si="5"/>
        <v>0</v>
      </c>
      <c r="AS33" s="167">
        <f t="shared" si="13"/>
        <v>0</v>
      </c>
      <c r="AT33" s="167">
        <f t="shared" si="14"/>
        <v>0</v>
      </c>
    </row>
    <row r="34" spans="1:46">
      <c r="A34" s="271">
        <v>19</v>
      </c>
      <c r="B34" s="270">
        <f t="shared" si="31"/>
        <v>0</v>
      </c>
      <c r="C34" s="270">
        <f>I34+O34+U34+AA36+AM34+AR34</f>
        <v>0</v>
      </c>
      <c r="D34" s="270">
        <f>J34+P34+V34+AS34</f>
        <v>0</v>
      </c>
      <c r="E34" s="270">
        <f t="shared" si="8"/>
        <v>0</v>
      </c>
      <c r="F34" s="222"/>
      <c r="G34" s="271">
        <v>19</v>
      </c>
      <c r="H34" s="167">
        <f t="shared" si="9"/>
        <v>0</v>
      </c>
      <c r="I34" s="167">
        <f t="shared" si="20"/>
        <v>0</v>
      </c>
      <c r="J34" s="167">
        <f t="shared" si="24"/>
        <v>0</v>
      </c>
      <c r="K34" s="167">
        <f t="shared" si="15"/>
        <v>0</v>
      </c>
      <c r="L34" s="222"/>
      <c r="M34" s="271">
        <v>19</v>
      </c>
      <c r="N34" s="167">
        <f t="shared" si="10"/>
        <v>0</v>
      </c>
      <c r="O34" s="167">
        <f t="shared" si="21"/>
        <v>0</v>
      </c>
      <c r="P34" s="167">
        <f t="shared" si="25"/>
        <v>0</v>
      </c>
      <c r="Q34" s="167">
        <f t="shared" si="1"/>
        <v>0</v>
      </c>
      <c r="R34" s="223"/>
      <c r="S34" s="271">
        <v>19</v>
      </c>
      <c r="T34" s="167">
        <f t="shared" si="11"/>
        <v>0</v>
      </c>
      <c r="U34" s="167">
        <f t="shared" si="22"/>
        <v>0</v>
      </c>
      <c r="V34" s="167">
        <f t="shared" si="26"/>
        <v>0</v>
      </c>
      <c r="W34" s="167">
        <f t="shared" si="2"/>
        <v>0</v>
      </c>
      <c r="X34" s="223"/>
      <c r="Y34" s="285"/>
      <c r="Z34" s="191"/>
      <c r="AA34" s="238"/>
      <c r="AB34" s="238"/>
      <c r="AC34" s="238"/>
      <c r="AD34" s="222"/>
      <c r="AE34" s="271">
        <v>15</v>
      </c>
      <c r="AF34" s="167">
        <f t="shared" si="29"/>
        <v>0</v>
      </c>
      <c r="AG34" s="167">
        <f>AF$10/100*AF34+AF$11/100*AF34</f>
        <v>0</v>
      </c>
      <c r="AH34" s="204">
        <f t="shared" si="28"/>
        <v>0</v>
      </c>
      <c r="AI34" s="167">
        <f t="shared" si="27"/>
        <v>0</v>
      </c>
      <c r="AJ34" s="140"/>
      <c r="AK34" s="271">
        <v>19</v>
      </c>
      <c r="AL34" s="272">
        <f t="shared" si="3"/>
        <v>0</v>
      </c>
      <c r="AM34" s="167">
        <f t="shared" si="4"/>
        <v>0</v>
      </c>
      <c r="AN34" s="167">
        <f t="shared" si="12"/>
        <v>0</v>
      </c>
      <c r="AO34" s="140"/>
      <c r="AP34" s="271">
        <v>19</v>
      </c>
      <c r="AQ34" s="167">
        <f>IF(AQ33-AS33&lt;0,0,AQ33-AS33)</f>
        <v>0</v>
      </c>
      <c r="AR34" s="167">
        <f t="shared" si="5"/>
        <v>0</v>
      </c>
      <c r="AS34" s="167">
        <f t="shared" si="13"/>
        <v>0</v>
      </c>
      <c r="AT34" s="167">
        <f t="shared" si="14"/>
        <v>0</v>
      </c>
    </row>
    <row r="35" spans="1:46">
      <c r="A35" s="271">
        <v>20</v>
      </c>
      <c r="B35" s="270">
        <f t="shared" si="31"/>
        <v>0</v>
      </c>
      <c r="C35" s="270">
        <f>I35+O35+U35+AA37+AM35+AR35</f>
        <v>0</v>
      </c>
      <c r="D35" s="270">
        <f>J35+P35+V35+AS35</f>
        <v>0</v>
      </c>
      <c r="E35" s="270">
        <f t="shared" si="8"/>
        <v>0</v>
      </c>
      <c r="F35" s="222"/>
      <c r="G35" s="271">
        <v>20</v>
      </c>
      <c r="H35" s="167">
        <f t="shared" si="9"/>
        <v>0</v>
      </c>
      <c r="I35" s="167">
        <f t="shared" si="20"/>
        <v>0</v>
      </c>
      <c r="J35" s="167">
        <f t="shared" si="24"/>
        <v>0</v>
      </c>
      <c r="K35" s="167">
        <f t="shared" si="15"/>
        <v>0</v>
      </c>
      <c r="L35" s="222"/>
      <c r="M35" s="271">
        <v>20</v>
      </c>
      <c r="N35" s="167">
        <f t="shared" si="10"/>
        <v>0</v>
      </c>
      <c r="O35" s="167">
        <f t="shared" si="21"/>
        <v>0</v>
      </c>
      <c r="P35" s="167">
        <f t="shared" si="25"/>
        <v>0</v>
      </c>
      <c r="Q35" s="167">
        <f t="shared" si="1"/>
        <v>0</v>
      </c>
      <c r="R35" s="223"/>
      <c r="S35" s="271">
        <v>20</v>
      </c>
      <c r="T35" s="167">
        <f t="shared" si="11"/>
        <v>0</v>
      </c>
      <c r="U35" s="167">
        <f t="shared" si="22"/>
        <v>0</v>
      </c>
      <c r="V35" s="167">
        <f t="shared" si="26"/>
        <v>0</v>
      </c>
      <c r="W35" s="167">
        <f t="shared" si="2"/>
        <v>0</v>
      </c>
      <c r="X35" s="223"/>
      <c r="Y35" s="285"/>
      <c r="Z35" s="191"/>
      <c r="AA35" s="238"/>
      <c r="AB35" s="238"/>
      <c r="AC35" s="238"/>
      <c r="AD35" s="222"/>
      <c r="AE35" s="222"/>
      <c r="AF35" s="238"/>
      <c r="AG35" s="238"/>
      <c r="AH35" s="238"/>
      <c r="AI35" s="238"/>
      <c r="AJ35" s="140"/>
      <c r="AK35" s="271">
        <v>20</v>
      </c>
      <c r="AL35" s="272">
        <f t="shared" si="3"/>
        <v>0</v>
      </c>
      <c r="AM35" s="167">
        <f t="shared" si="4"/>
        <v>0</v>
      </c>
      <c r="AN35" s="167">
        <f t="shared" si="12"/>
        <v>0</v>
      </c>
      <c r="AO35" s="140"/>
      <c r="AP35" s="271">
        <v>20</v>
      </c>
      <c r="AQ35" s="167">
        <f>IF(AQ34-AS34&lt;0,0,AQ34-AS34)</f>
        <v>0</v>
      </c>
      <c r="AR35" s="167">
        <f t="shared" si="5"/>
        <v>0</v>
      </c>
      <c r="AS35" s="167">
        <f t="shared" si="13"/>
        <v>0</v>
      </c>
      <c r="AT35" s="167">
        <f t="shared" si="14"/>
        <v>0</v>
      </c>
    </row>
    <row r="36" spans="1:46">
      <c r="A36" s="285"/>
      <c r="B36" s="191"/>
      <c r="C36" s="191"/>
      <c r="D36" s="191"/>
      <c r="E36" s="191"/>
      <c r="F36" s="222"/>
      <c r="G36" s="287"/>
      <c r="H36" s="238"/>
      <c r="I36" s="238"/>
      <c r="J36" s="238"/>
      <c r="K36" s="238"/>
      <c r="L36" s="222"/>
      <c r="M36" s="285"/>
      <c r="N36" s="191"/>
      <c r="O36" s="191"/>
      <c r="P36" s="191"/>
      <c r="Q36" s="191"/>
      <c r="R36" s="223"/>
      <c r="S36" s="285"/>
      <c r="T36" s="191"/>
      <c r="U36" s="191"/>
      <c r="V36" s="191"/>
      <c r="W36" s="191"/>
      <c r="X36" s="223"/>
      <c r="Y36" s="285"/>
      <c r="Z36" s="191"/>
      <c r="AA36" s="238"/>
      <c r="AB36" s="238"/>
      <c r="AC36" s="238"/>
      <c r="AD36" s="222"/>
      <c r="AE36" s="288" t="s">
        <v>280</v>
      </c>
      <c r="AF36" s="240"/>
      <c r="AG36" s="240">
        <f>SUM(AG20:AG34)</f>
        <v>0</v>
      </c>
      <c r="AH36" s="240">
        <f>SUM(AH20:AH34)</f>
        <v>0</v>
      </c>
      <c r="AI36" s="240">
        <f>SUM(AI20:AI34)</f>
        <v>0</v>
      </c>
      <c r="AJ36" s="140"/>
      <c r="AK36" s="140"/>
      <c r="AL36" s="238"/>
      <c r="AM36" s="238"/>
      <c r="AN36" s="238"/>
      <c r="AO36" s="140"/>
      <c r="AP36" s="140"/>
      <c r="AQ36" s="238"/>
      <c r="AR36" s="238"/>
      <c r="AS36" s="238"/>
      <c r="AT36" s="238"/>
    </row>
    <row r="37" spans="1:46">
      <c r="A37" s="288" t="s">
        <v>280</v>
      </c>
      <c r="B37" s="262"/>
      <c r="C37" s="167">
        <f>SUM(C16:C36)</f>
        <v>0</v>
      </c>
      <c r="D37" s="167">
        <f>SUM(D16:D36)</f>
        <v>0</v>
      </c>
      <c r="E37" s="167">
        <f>SUM(E16:E36)</f>
        <v>0</v>
      </c>
      <c r="F37" s="222"/>
      <c r="G37" s="289" t="s">
        <v>280</v>
      </c>
      <c r="H37" s="167"/>
      <c r="I37" s="167">
        <f>SUM(I16:I36)</f>
        <v>0</v>
      </c>
      <c r="J37" s="167">
        <f>SUM(J16:J36)</f>
        <v>0</v>
      </c>
      <c r="K37" s="167">
        <f>SUM(K16:K36)</f>
        <v>0</v>
      </c>
      <c r="L37" s="222"/>
      <c r="M37" s="288" t="s">
        <v>280</v>
      </c>
      <c r="N37" s="240"/>
      <c r="O37" s="167">
        <f>SUM(O16:O36)</f>
        <v>0</v>
      </c>
      <c r="P37" s="167">
        <f>SUM(P16:P36)</f>
        <v>0</v>
      </c>
      <c r="Q37" s="167">
        <f>SUM(Q16:Q36)</f>
        <v>0</v>
      </c>
      <c r="R37" s="223"/>
      <c r="S37" s="288" t="s">
        <v>280</v>
      </c>
      <c r="T37" s="240"/>
      <c r="U37" s="167">
        <f>SUM(U16:U36)</f>
        <v>0</v>
      </c>
      <c r="V37" s="167">
        <f>SUM(V16:V36)</f>
        <v>0</v>
      </c>
      <c r="W37" s="167">
        <f>SUM(W16:W36)</f>
        <v>0</v>
      </c>
      <c r="X37" s="223"/>
      <c r="Y37" s="285"/>
      <c r="Z37" s="191"/>
      <c r="AA37" s="238"/>
      <c r="AB37" s="238"/>
      <c r="AC37" s="238"/>
      <c r="AD37" s="222"/>
      <c r="AJ37" s="140"/>
      <c r="AK37" s="290" t="s">
        <v>280</v>
      </c>
      <c r="AL37" s="240"/>
      <c r="AM37" s="167">
        <f>SUM(AM16:AM36)</f>
        <v>0</v>
      </c>
      <c r="AN37" s="167">
        <f>SUM(AN16:AN36)</f>
        <v>0</v>
      </c>
      <c r="AO37" s="140"/>
      <c r="AP37" s="290" t="s">
        <v>280</v>
      </c>
      <c r="AQ37" s="240"/>
      <c r="AR37" s="167">
        <f>SUM(AR16:AR36)</f>
        <v>0</v>
      </c>
      <c r="AS37" s="167">
        <f>SUM(AS16:AS36)</f>
        <v>0</v>
      </c>
      <c r="AT37" s="167">
        <f>SUM(AT16:AT36)</f>
        <v>0</v>
      </c>
    </row>
    <row r="38" spans="1:46">
      <c r="A38" s="223"/>
      <c r="B38" s="223"/>
      <c r="C38" s="223"/>
      <c r="D38" s="223"/>
      <c r="E38" s="223"/>
      <c r="F38" s="222"/>
      <c r="G38" s="222"/>
      <c r="H38" s="222"/>
      <c r="I38" s="222"/>
      <c r="J38" s="222"/>
      <c r="K38" s="222"/>
      <c r="L38" s="222"/>
      <c r="M38" s="223"/>
      <c r="N38" s="223"/>
      <c r="O38" s="223"/>
      <c r="P38" s="223"/>
      <c r="Q38" s="223"/>
      <c r="R38" s="223"/>
      <c r="S38" s="223"/>
      <c r="T38" s="223"/>
      <c r="U38" s="223"/>
      <c r="V38" s="223"/>
      <c r="W38" s="223"/>
      <c r="X38" s="223"/>
      <c r="Y38" s="140"/>
      <c r="Z38" s="140"/>
      <c r="AA38" s="140"/>
      <c r="AB38" s="140"/>
      <c r="AC38" s="140"/>
      <c r="AD38" s="222"/>
      <c r="AE38" s="222"/>
      <c r="AF38" s="238"/>
      <c r="AG38" s="238"/>
      <c r="AH38" s="238"/>
      <c r="AI38" s="238"/>
      <c r="AJ38" s="140"/>
      <c r="AK38" s="140"/>
      <c r="AL38" s="140"/>
      <c r="AM38" s="140"/>
      <c r="AN38" s="140"/>
      <c r="AO38" s="140"/>
      <c r="AP38" s="140"/>
      <c r="AQ38" s="140"/>
      <c r="AR38" s="140"/>
      <c r="AS38" s="140"/>
      <c r="AT38" s="140"/>
    </row>
    <row r="39" spans="1:46">
      <c r="A39" s="222"/>
      <c r="B39" s="222"/>
      <c r="C39" s="222"/>
      <c r="D39" s="222"/>
      <c r="E39" s="222"/>
      <c r="F39" s="222"/>
      <c r="G39" s="222"/>
      <c r="H39" s="222"/>
      <c r="I39" s="222"/>
      <c r="J39" s="222"/>
      <c r="K39" s="222"/>
      <c r="L39" s="222"/>
      <c r="M39" s="223"/>
      <c r="N39" s="223"/>
      <c r="O39" s="223"/>
      <c r="P39" s="223"/>
      <c r="Q39" s="223"/>
      <c r="R39" s="223"/>
      <c r="S39" s="223"/>
      <c r="T39" s="223"/>
      <c r="U39" s="223"/>
      <c r="V39" s="223"/>
      <c r="W39" s="223"/>
      <c r="X39" s="223"/>
      <c r="Y39" s="140"/>
      <c r="Z39" s="140"/>
      <c r="AA39" s="140"/>
      <c r="AB39" s="140"/>
      <c r="AC39" s="140"/>
      <c r="AD39" s="222"/>
      <c r="AE39" s="222"/>
      <c r="AF39" s="238"/>
      <c r="AG39" s="238"/>
      <c r="AH39" s="238"/>
      <c r="AI39" s="238"/>
      <c r="AJ39" s="140"/>
      <c r="AK39" s="140"/>
      <c r="AL39" s="140"/>
      <c r="AM39" s="140"/>
      <c r="AN39" s="140"/>
      <c r="AO39" s="140"/>
      <c r="AP39" s="140"/>
      <c r="AQ39" s="140"/>
      <c r="AR39" s="140"/>
      <c r="AS39" s="140"/>
      <c r="AT39" s="140"/>
    </row>
    <row r="40" spans="1:46">
      <c r="A40" s="222"/>
      <c r="B40" s="222"/>
      <c r="C40" s="222"/>
      <c r="D40" s="222"/>
      <c r="E40" s="222"/>
      <c r="F40" s="222"/>
      <c r="G40" s="222"/>
      <c r="H40" s="222"/>
      <c r="I40" s="222"/>
      <c r="J40" s="222"/>
      <c r="K40" s="222"/>
      <c r="L40" s="222"/>
      <c r="M40" s="222"/>
      <c r="N40" s="222"/>
      <c r="O40" s="222"/>
      <c r="P40" s="222"/>
      <c r="Q40" s="222"/>
      <c r="R40" s="222"/>
      <c r="S40" s="222"/>
      <c r="T40" s="222"/>
      <c r="U40" s="222"/>
      <c r="V40" s="222"/>
      <c r="W40" s="222"/>
      <c r="X40" s="222"/>
      <c r="Y40" s="222"/>
      <c r="Z40" s="222"/>
      <c r="AA40" s="222"/>
      <c r="AB40" s="222"/>
      <c r="AC40" s="222"/>
      <c r="AD40" s="222"/>
      <c r="AE40" s="222"/>
      <c r="AF40" s="238"/>
      <c r="AG40" s="238"/>
      <c r="AH40" s="238"/>
      <c r="AI40" s="238"/>
      <c r="AJ40" s="140"/>
      <c r="AK40" s="140"/>
      <c r="AL40" s="140"/>
      <c r="AM40" s="140"/>
      <c r="AN40" s="140"/>
      <c r="AO40" s="140"/>
      <c r="AP40" s="140"/>
      <c r="AQ40" s="140"/>
      <c r="AR40" s="140"/>
      <c r="AS40" s="140"/>
      <c r="AT40" s="140"/>
    </row>
    <row r="41" spans="1:46">
      <c r="A41" s="222"/>
      <c r="B41" s="222"/>
      <c r="C41" s="222"/>
      <c r="D41" s="222"/>
      <c r="E41" s="222"/>
      <c r="F41" s="222"/>
      <c r="G41" s="222"/>
      <c r="H41" s="222"/>
      <c r="I41" s="222"/>
      <c r="J41" s="222"/>
      <c r="K41" s="222"/>
      <c r="L41" s="222"/>
      <c r="M41" s="222"/>
      <c r="N41" s="222"/>
      <c r="O41" s="222"/>
      <c r="P41" s="222"/>
      <c r="Q41" s="222"/>
      <c r="R41" s="222"/>
      <c r="S41" s="222"/>
      <c r="T41" s="222"/>
      <c r="U41" s="222"/>
      <c r="V41" s="222"/>
      <c r="W41" s="222"/>
      <c r="X41" s="222"/>
      <c r="Y41" s="222"/>
      <c r="Z41" s="222"/>
      <c r="AA41" s="222"/>
      <c r="AB41" s="222"/>
      <c r="AC41" s="222"/>
      <c r="AD41" s="222"/>
      <c r="AE41" s="140"/>
      <c r="AF41" s="140"/>
      <c r="AG41" s="140"/>
      <c r="AH41" s="140"/>
      <c r="AI41" s="140"/>
      <c r="AJ41" s="140"/>
      <c r="AK41" s="140"/>
      <c r="AL41" s="140"/>
      <c r="AM41" s="140"/>
      <c r="AN41" s="140"/>
      <c r="AO41" s="140"/>
      <c r="AP41" s="140"/>
      <c r="AQ41" s="140"/>
      <c r="AR41" s="140"/>
      <c r="AS41" s="140"/>
      <c r="AT41" s="140"/>
    </row>
    <row r="42" spans="1:46">
      <c r="A42" s="222"/>
      <c r="B42" s="222"/>
      <c r="C42" s="222"/>
      <c r="D42" s="222"/>
      <c r="E42" s="222"/>
      <c r="F42" s="222"/>
      <c r="G42" s="222"/>
      <c r="H42" s="222"/>
      <c r="I42" s="222"/>
      <c r="J42" s="222"/>
      <c r="K42" s="222"/>
      <c r="L42" s="222"/>
      <c r="M42" s="222"/>
      <c r="N42" s="222"/>
      <c r="O42" s="222"/>
      <c r="P42" s="222"/>
      <c r="Q42" s="222"/>
      <c r="R42" s="222"/>
      <c r="S42" s="222"/>
      <c r="T42" s="222"/>
      <c r="U42" s="222"/>
      <c r="V42" s="222"/>
      <c r="W42" s="222"/>
      <c r="X42" s="222"/>
      <c r="Y42" s="222"/>
      <c r="Z42" s="222"/>
      <c r="AA42" s="222"/>
      <c r="AB42" s="222"/>
      <c r="AC42" s="222"/>
      <c r="AD42" s="222"/>
      <c r="AE42" s="222"/>
      <c r="AF42" s="222"/>
      <c r="AG42" s="222"/>
      <c r="AH42" s="222"/>
      <c r="AI42" s="222"/>
      <c r="AJ42" s="140"/>
      <c r="AK42" s="140"/>
      <c r="AL42" s="140"/>
      <c r="AM42" s="140"/>
      <c r="AN42" s="140"/>
      <c r="AO42" s="140"/>
      <c r="AP42" s="140"/>
      <c r="AQ42" s="140"/>
      <c r="AR42" s="140"/>
      <c r="AS42" s="140"/>
      <c r="AT42" s="140"/>
    </row>
    <row r="43" spans="1:46">
      <c r="A43" s="222"/>
      <c r="B43" s="222"/>
      <c r="C43" s="222"/>
      <c r="D43" s="222"/>
      <c r="E43" s="222"/>
      <c r="F43" s="222"/>
      <c r="G43" s="222"/>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140"/>
      <c r="AK43" s="140"/>
      <c r="AL43" s="140"/>
      <c r="AM43" s="140"/>
      <c r="AN43" s="140"/>
      <c r="AO43" s="140"/>
      <c r="AP43" s="140"/>
      <c r="AQ43" s="140"/>
      <c r="AR43" s="140"/>
      <c r="AS43" s="140"/>
      <c r="AT43" s="140"/>
    </row>
    <row r="44" spans="1:46">
      <c r="A44" s="140"/>
      <c r="B44" s="140"/>
      <c r="C44" s="140"/>
      <c r="D44" s="140"/>
      <c r="E44" s="140"/>
      <c r="F44" s="140"/>
      <c r="G44" s="140"/>
      <c r="H44" s="140"/>
      <c r="I44" s="140"/>
      <c r="J44" s="140"/>
      <c r="K44" s="140"/>
      <c r="L44" s="140"/>
      <c r="M44" s="140"/>
      <c r="N44" s="140"/>
      <c r="O44" s="140"/>
      <c r="P44" s="140"/>
      <c r="Q44" s="140"/>
      <c r="R44" s="140"/>
      <c r="S44" s="140"/>
      <c r="T44" s="140"/>
      <c r="U44" s="140"/>
      <c r="V44" s="140"/>
      <c r="W44" s="140"/>
      <c r="X44" s="140"/>
      <c r="Y44" s="140"/>
      <c r="Z44" s="140"/>
      <c r="AA44" s="140"/>
      <c r="AB44" s="140"/>
      <c r="AC44" s="140"/>
      <c r="AD44" s="140"/>
      <c r="AE44" s="140"/>
      <c r="AF44" s="140"/>
      <c r="AG44" s="140"/>
      <c r="AH44" s="140"/>
      <c r="AI44" s="140"/>
      <c r="AJ44" s="140"/>
      <c r="AK44" s="140"/>
      <c r="AL44" s="140"/>
      <c r="AM44" s="140"/>
      <c r="AN44" s="140"/>
      <c r="AO44" s="140"/>
      <c r="AP44" s="140"/>
      <c r="AQ44" s="140"/>
      <c r="AR44" s="140"/>
      <c r="AS44" s="140"/>
      <c r="AT44" s="140"/>
    </row>
    <row r="45" spans="1:46">
      <c r="A45" s="140"/>
      <c r="B45" s="140"/>
      <c r="C45" s="140"/>
      <c r="D45" s="140"/>
      <c r="E45" s="140"/>
      <c r="F45" s="140"/>
      <c r="G45" s="140"/>
      <c r="H45" s="140"/>
      <c r="I45" s="140"/>
      <c r="J45" s="140"/>
      <c r="K45" s="140"/>
      <c r="L45" s="140"/>
      <c r="M45" s="140"/>
      <c r="N45" s="140"/>
      <c r="O45" s="140"/>
      <c r="P45" s="140"/>
      <c r="Q45" s="140"/>
      <c r="R45" s="140"/>
      <c r="S45" s="140"/>
      <c r="T45" s="140"/>
      <c r="U45" s="140"/>
      <c r="V45" s="140"/>
      <c r="W45" s="140"/>
      <c r="X45" s="140"/>
      <c r="Y45" s="140"/>
      <c r="Z45" s="140"/>
      <c r="AA45" s="140"/>
      <c r="AB45" s="140"/>
      <c r="AC45" s="140"/>
      <c r="AD45" s="140"/>
      <c r="AE45" s="140"/>
      <c r="AF45" s="140"/>
      <c r="AG45" s="140"/>
      <c r="AH45" s="140"/>
      <c r="AI45" s="140"/>
      <c r="AJ45" s="140"/>
      <c r="AK45" s="140"/>
      <c r="AL45" s="140"/>
      <c r="AM45" s="140"/>
      <c r="AN45" s="140"/>
      <c r="AO45" s="140"/>
      <c r="AP45" s="140"/>
      <c r="AQ45" s="140"/>
      <c r="AR45" s="140"/>
      <c r="AS45" s="140"/>
      <c r="AT45" s="140"/>
    </row>
    <row r="46" spans="1:46">
      <c r="A46" s="140"/>
      <c r="B46" s="140"/>
      <c r="C46" s="140"/>
      <c r="D46" s="140"/>
      <c r="E46" s="140"/>
      <c r="F46" s="140"/>
      <c r="G46" s="140"/>
      <c r="H46" s="140"/>
      <c r="I46" s="140"/>
      <c r="J46" s="140"/>
      <c r="K46" s="140"/>
      <c r="L46" s="140"/>
      <c r="M46" s="140"/>
      <c r="N46" s="140"/>
      <c r="O46" s="140"/>
      <c r="P46" s="140"/>
      <c r="Q46" s="140"/>
      <c r="R46" s="140"/>
      <c r="S46" s="140"/>
      <c r="T46" s="140"/>
      <c r="U46" s="140"/>
      <c r="V46" s="140"/>
      <c r="W46" s="140"/>
      <c r="X46" s="140"/>
      <c r="Y46" s="140"/>
      <c r="Z46" s="140"/>
      <c r="AA46" s="140"/>
      <c r="AB46" s="140"/>
      <c r="AC46" s="140"/>
      <c r="AD46" s="140"/>
      <c r="AE46" s="140"/>
      <c r="AF46" s="140"/>
      <c r="AG46" s="140"/>
      <c r="AH46" s="140"/>
      <c r="AI46" s="140"/>
      <c r="AJ46" s="140"/>
      <c r="AK46" s="140"/>
      <c r="AL46" s="140"/>
      <c r="AM46" s="140"/>
      <c r="AN46" s="140"/>
      <c r="AO46" s="140"/>
      <c r="AP46" s="140"/>
      <c r="AQ46" s="140"/>
      <c r="AR46" s="140"/>
      <c r="AS46" s="140"/>
      <c r="AT46" s="140"/>
    </row>
    <row r="47" spans="1:46">
      <c r="A47" s="140"/>
      <c r="B47" s="140"/>
      <c r="C47" s="140"/>
      <c r="D47" s="140"/>
      <c r="E47" s="140"/>
      <c r="F47" s="140"/>
      <c r="G47" s="140"/>
      <c r="H47" s="140"/>
      <c r="I47" s="140"/>
      <c r="J47" s="140"/>
      <c r="K47" s="140"/>
      <c r="L47" s="140"/>
      <c r="M47" s="140"/>
      <c r="N47" s="140"/>
      <c r="O47" s="140"/>
      <c r="P47" s="140"/>
      <c r="Q47" s="140"/>
      <c r="R47" s="140"/>
      <c r="S47" s="140"/>
      <c r="T47" s="140"/>
      <c r="U47" s="140"/>
      <c r="V47" s="140"/>
      <c r="W47" s="140"/>
      <c r="X47" s="140"/>
      <c r="Y47" s="140"/>
      <c r="Z47" s="140"/>
      <c r="AA47" s="140"/>
      <c r="AB47" s="140"/>
      <c r="AC47" s="140"/>
      <c r="AD47" s="140"/>
      <c r="AE47" s="140"/>
      <c r="AF47" s="140"/>
      <c r="AG47" s="140"/>
      <c r="AH47" s="140"/>
      <c r="AI47" s="140"/>
      <c r="AJ47" s="140"/>
      <c r="AK47" s="140"/>
      <c r="AL47" s="140"/>
      <c r="AM47" s="140"/>
      <c r="AN47" s="140"/>
      <c r="AO47" s="140"/>
      <c r="AP47" s="140"/>
      <c r="AQ47" s="140"/>
      <c r="AR47" s="140"/>
      <c r="AS47" s="140"/>
      <c r="AT47" s="140"/>
    </row>
    <row r="48" spans="1:46">
      <c r="A48" s="140"/>
      <c r="B48" s="140"/>
      <c r="C48" s="140"/>
      <c r="D48" s="140"/>
      <c r="E48" s="140"/>
      <c r="F48" s="140"/>
      <c r="G48" s="140"/>
      <c r="H48" s="140"/>
      <c r="I48" s="140"/>
      <c r="J48" s="140"/>
      <c r="K48" s="140"/>
      <c r="L48" s="140"/>
      <c r="M48" s="140"/>
      <c r="N48" s="140"/>
      <c r="O48" s="140"/>
      <c r="P48" s="140"/>
      <c r="Q48" s="140"/>
      <c r="R48" s="140"/>
      <c r="S48" s="140"/>
      <c r="T48" s="140"/>
      <c r="U48" s="140"/>
      <c r="V48" s="140"/>
      <c r="W48" s="140"/>
      <c r="X48" s="140"/>
      <c r="Y48" s="140"/>
      <c r="Z48" s="140"/>
      <c r="AA48" s="140"/>
      <c r="AB48" s="140"/>
      <c r="AC48" s="140"/>
      <c r="AD48" s="140"/>
      <c r="AE48" s="140"/>
      <c r="AF48" s="140"/>
      <c r="AG48" s="140"/>
      <c r="AH48" s="140"/>
      <c r="AI48" s="140"/>
      <c r="AJ48" s="140"/>
      <c r="AK48" s="140"/>
      <c r="AL48" s="140"/>
      <c r="AM48" s="140"/>
      <c r="AN48" s="140"/>
      <c r="AO48" s="140"/>
      <c r="AP48" s="140"/>
      <c r="AQ48" s="140"/>
      <c r="AR48" s="140"/>
      <c r="AS48" s="140"/>
      <c r="AT48" s="140"/>
    </row>
    <row r="49" spans="1:46">
      <c r="A49" s="140"/>
      <c r="B49" s="140"/>
      <c r="C49" s="140"/>
      <c r="D49" s="140"/>
      <c r="E49" s="140"/>
      <c r="F49" s="140"/>
      <c r="G49" s="140"/>
      <c r="H49" s="140"/>
      <c r="I49" s="140"/>
      <c r="J49" s="140"/>
      <c r="K49" s="140"/>
      <c r="L49" s="140"/>
      <c r="M49" s="140"/>
      <c r="N49" s="140"/>
      <c r="O49" s="140"/>
      <c r="P49" s="140"/>
      <c r="Q49" s="140"/>
      <c r="R49" s="140"/>
      <c r="S49" s="140"/>
      <c r="T49" s="140"/>
      <c r="U49" s="140"/>
      <c r="V49" s="140"/>
      <c r="W49" s="140"/>
      <c r="X49" s="140"/>
      <c r="Y49" s="140"/>
      <c r="Z49" s="140"/>
      <c r="AA49" s="140"/>
      <c r="AB49" s="140"/>
      <c r="AC49" s="140"/>
      <c r="AD49" s="140"/>
      <c r="AE49" s="140"/>
      <c r="AF49" s="140"/>
      <c r="AG49" s="140"/>
      <c r="AH49" s="140"/>
      <c r="AI49" s="140"/>
      <c r="AJ49" s="140"/>
      <c r="AK49" s="140"/>
      <c r="AL49" s="140"/>
      <c r="AM49" s="140"/>
      <c r="AN49" s="140"/>
      <c r="AO49" s="140"/>
      <c r="AP49" s="140"/>
      <c r="AQ49" s="140"/>
      <c r="AR49" s="140"/>
      <c r="AS49" s="140"/>
      <c r="AT49" s="140"/>
    </row>
    <row r="50" spans="1:46">
      <c r="A50" s="140"/>
      <c r="B50" s="140"/>
      <c r="C50" s="140"/>
      <c r="D50" s="140"/>
      <c r="E50" s="140"/>
      <c r="F50" s="140"/>
      <c r="G50" s="140"/>
      <c r="H50" s="140"/>
      <c r="I50" s="140"/>
      <c r="J50" s="140"/>
      <c r="K50" s="140"/>
      <c r="L50" s="140"/>
      <c r="M50" s="140"/>
      <c r="N50" s="140"/>
      <c r="O50" s="140"/>
      <c r="P50" s="140"/>
      <c r="Q50" s="140"/>
      <c r="R50" s="140"/>
      <c r="S50" s="140"/>
      <c r="T50" s="140"/>
      <c r="U50" s="140"/>
      <c r="V50" s="140"/>
      <c r="W50" s="140"/>
      <c r="X50" s="140"/>
      <c r="Y50" s="140"/>
      <c r="Z50" s="140"/>
      <c r="AA50" s="140"/>
      <c r="AB50" s="140"/>
      <c r="AC50" s="140"/>
      <c r="AD50" s="140"/>
      <c r="AE50" s="140"/>
      <c r="AF50" s="140"/>
      <c r="AG50" s="140"/>
      <c r="AH50" s="140"/>
      <c r="AI50" s="140"/>
      <c r="AJ50" s="140"/>
      <c r="AK50" s="140"/>
      <c r="AL50" s="140"/>
      <c r="AM50" s="140"/>
      <c r="AN50" s="140"/>
      <c r="AO50" s="140"/>
      <c r="AP50" s="140"/>
      <c r="AQ50" s="140"/>
      <c r="AR50" s="140"/>
      <c r="AS50" s="140"/>
      <c r="AT50" s="140"/>
    </row>
    <row r="51" spans="1:46">
      <c r="A51" s="140"/>
      <c r="B51" s="140"/>
      <c r="C51" s="140"/>
      <c r="D51" s="140"/>
      <c r="E51" s="140"/>
      <c r="F51" s="140"/>
      <c r="G51" s="140"/>
      <c r="H51" s="140"/>
      <c r="I51" s="140"/>
      <c r="J51" s="140"/>
      <c r="K51" s="140"/>
      <c r="L51" s="140"/>
      <c r="M51" s="140"/>
      <c r="N51" s="140"/>
      <c r="O51" s="140"/>
      <c r="P51" s="140"/>
      <c r="Q51" s="140"/>
      <c r="R51" s="140"/>
      <c r="S51" s="140"/>
      <c r="T51" s="140"/>
      <c r="U51" s="140"/>
      <c r="V51" s="140"/>
      <c r="W51" s="140"/>
      <c r="X51" s="140"/>
      <c r="Y51" s="140"/>
      <c r="Z51" s="140"/>
      <c r="AA51" s="140"/>
      <c r="AB51" s="140"/>
      <c r="AC51" s="140"/>
      <c r="AD51" s="140"/>
      <c r="AE51" s="140"/>
      <c r="AF51" s="140"/>
      <c r="AG51" s="140"/>
      <c r="AH51" s="140"/>
      <c r="AI51" s="140"/>
      <c r="AJ51" s="140"/>
      <c r="AK51" s="140"/>
      <c r="AL51" s="140"/>
      <c r="AM51" s="140"/>
      <c r="AN51" s="140"/>
      <c r="AO51" s="140"/>
      <c r="AP51" s="140"/>
      <c r="AQ51" s="140"/>
      <c r="AR51" s="140"/>
      <c r="AS51" s="140"/>
      <c r="AT51" s="140"/>
    </row>
    <row r="52" spans="1:46">
      <c r="A52" s="140"/>
      <c r="B52" s="140"/>
      <c r="C52" s="140"/>
      <c r="D52" s="140"/>
      <c r="E52" s="140"/>
      <c r="F52" s="140"/>
      <c r="G52" s="140"/>
      <c r="H52" s="140"/>
      <c r="I52" s="140"/>
      <c r="J52" s="140"/>
      <c r="K52" s="140"/>
      <c r="L52" s="140"/>
      <c r="M52" s="140"/>
      <c r="N52" s="140"/>
      <c r="O52" s="140"/>
      <c r="P52" s="140"/>
      <c r="Q52" s="140"/>
      <c r="R52" s="140"/>
      <c r="S52" s="140"/>
      <c r="T52" s="140"/>
      <c r="U52" s="140"/>
      <c r="V52" s="140"/>
      <c r="W52" s="140"/>
      <c r="X52" s="140"/>
      <c r="Y52" s="140"/>
      <c r="Z52" s="140"/>
      <c r="AA52" s="140"/>
      <c r="AB52" s="140"/>
      <c r="AC52" s="140"/>
      <c r="AD52" s="140"/>
      <c r="AE52" s="140"/>
      <c r="AF52" s="140"/>
      <c r="AG52" s="140"/>
      <c r="AH52" s="140"/>
      <c r="AI52" s="140"/>
      <c r="AJ52" s="140"/>
      <c r="AK52" s="140"/>
      <c r="AL52" s="140"/>
      <c r="AM52" s="140"/>
      <c r="AN52" s="140"/>
      <c r="AO52" s="140"/>
      <c r="AP52" s="140"/>
      <c r="AQ52" s="140"/>
      <c r="AR52" s="140"/>
      <c r="AS52" s="140"/>
      <c r="AT52" s="140"/>
    </row>
    <row r="53" spans="1:46">
      <c r="A53" s="140"/>
      <c r="B53" s="140"/>
      <c r="C53" s="140"/>
      <c r="D53" s="140"/>
      <c r="E53" s="140"/>
      <c r="F53" s="140"/>
      <c r="G53" s="140"/>
      <c r="H53" s="140"/>
      <c r="I53" s="140"/>
      <c r="J53" s="140"/>
      <c r="K53" s="140"/>
      <c r="L53" s="140"/>
      <c r="M53" s="140"/>
      <c r="N53" s="140"/>
      <c r="O53" s="140"/>
      <c r="P53" s="140"/>
      <c r="Q53" s="140"/>
      <c r="R53" s="140"/>
      <c r="S53" s="140"/>
      <c r="T53" s="140"/>
      <c r="U53" s="140"/>
      <c r="V53" s="140"/>
      <c r="W53" s="140"/>
      <c r="X53" s="140"/>
      <c r="Y53" s="140"/>
      <c r="Z53" s="140"/>
      <c r="AA53" s="140"/>
      <c r="AB53" s="140"/>
      <c r="AC53" s="140"/>
      <c r="AD53" s="140"/>
      <c r="AE53" s="140"/>
      <c r="AF53" s="140"/>
      <c r="AG53" s="140"/>
      <c r="AH53" s="140"/>
      <c r="AI53" s="140"/>
      <c r="AJ53" s="140"/>
      <c r="AK53" s="140"/>
      <c r="AL53" s="140"/>
      <c r="AM53" s="140"/>
      <c r="AN53" s="140"/>
      <c r="AO53" s="140"/>
      <c r="AP53" s="140"/>
      <c r="AQ53" s="140"/>
      <c r="AR53" s="140"/>
      <c r="AS53" s="140"/>
      <c r="AT53" s="140"/>
    </row>
    <row r="54" spans="1:46">
      <c r="A54" s="140"/>
      <c r="B54" s="140"/>
      <c r="C54" s="140"/>
      <c r="D54" s="140"/>
      <c r="E54" s="140"/>
      <c r="F54" s="140"/>
      <c r="G54" s="140"/>
      <c r="H54" s="140"/>
      <c r="I54" s="140"/>
      <c r="J54" s="140"/>
      <c r="K54" s="140"/>
      <c r="L54" s="140"/>
      <c r="M54" s="140"/>
      <c r="N54" s="140"/>
      <c r="O54" s="140"/>
      <c r="P54" s="140"/>
      <c r="Q54" s="140"/>
      <c r="R54" s="140"/>
      <c r="S54" s="140"/>
      <c r="T54" s="140"/>
      <c r="U54" s="140"/>
      <c r="V54" s="140"/>
      <c r="W54" s="140"/>
      <c r="X54" s="140"/>
      <c r="Y54" s="140"/>
      <c r="Z54" s="140"/>
      <c r="AA54" s="140"/>
      <c r="AB54" s="140"/>
      <c r="AC54" s="140"/>
      <c r="AD54" s="140"/>
      <c r="AE54" s="140"/>
      <c r="AF54" s="140"/>
      <c r="AG54" s="140"/>
      <c r="AH54" s="140"/>
      <c r="AI54" s="140"/>
      <c r="AJ54" s="140"/>
      <c r="AK54" s="140"/>
      <c r="AL54" s="140"/>
      <c r="AM54" s="140"/>
      <c r="AN54" s="140"/>
      <c r="AO54" s="140"/>
      <c r="AP54" s="140"/>
      <c r="AQ54" s="140"/>
      <c r="AR54" s="140"/>
      <c r="AS54" s="140"/>
      <c r="AT54" s="140"/>
    </row>
    <row r="55" spans="1:46">
      <c r="A55" s="140"/>
      <c r="B55" s="140"/>
      <c r="C55" s="140"/>
      <c r="D55" s="140"/>
      <c r="E55" s="140"/>
      <c r="F55" s="140"/>
      <c r="G55" s="140"/>
      <c r="H55" s="140"/>
      <c r="I55" s="140"/>
      <c r="J55" s="140"/>
      <c r="K55" s="140"/>
      <c r="L55" s="140"/>
      <c r="M55" s="140"/>
      <c r="N55" s="140"/>
      <c r="O55" s="140"/>
      <c r="P55" s="140"/>
      <c r="Q55" s="140"/>
      <c r="R55" s="140"/>
      <c r="S55" s="140"/>
      <c r="T55" s="140"/>
      <c r="U55" s="140"/>
      <c r="V55" s="140"/>
      <c r="W55" s="140"/>
      <c r="X55" s="140"/>
      <c r="Y55" s="140"/>
      <c r="Z55" s="140"/>
      <c r="AA55" s="140"/>
      <c r="AB55" s="140"/>
      <c r="AC55" s="140"/>
      <c r="AD55" s="140"/>
      <c r="AE55" s="140"/>
      <c r="AF55" s="140"/>
      <c r="AG55" s="140"/>
      <c r="AH55" s="140"/>
      <c r="AI55" s="140"/>
      <c r="AJ55" s="140"/>
      <c r="AK55" s="140"/>
      <c r="AL55" s="140"/>
      <c r="AM55" s="140"/>
      <c r="AN55" s="140"/>
      <c r="AO55" s="140"/>
      <c r="AP55" s="140"/>
      <c r="AQ55" s="140"/>
      <c r="AR55" s="140"/>
      <c r="AS55" s="140"/>
      <c r="AT55" s="140"/>
    </row>
    <row r="56" spans="1:46">
      <c r="A56" s="140"/>
      <c r="B56" s="140"/>
      <c r="C56" s="140"/>
      <c r="D56" s="140"/>
      <c r="E56" s="140"/>
      <c r="F56" s="140"/>
      <c r="G56" s="140"/>
      <c r="H56" s="140"/>
      <c r="I56" s="140"/>
      <c r="J56" s="140"/>
      <c r="K56" s="140"/>
      <c r="L56" s="140"/>
      <c r="M56" s="140"/>
      <c r="N56" s="140"/>
      <c r="O56" s="140"/>
      <c r="P56" s="140"/>
      <c r="Q56" s="140"/>
      <c r="R56" s="140"/>
      <c r="S56" s="140"/>
      <c r="T56" s="140"/>
      <c r="U56" s="140"/>
      <c r="V56" s="140"/>
      <c r="W56" s="140"/>
      <c r="X56" s="140"/>
      <c r="Y56" s="140"/>
      <c r="Z56" s="140"/>
      <c r="AA56" s="140"/>
      <c r="AB56" s="140"/>
      <c r="AC56" s="140"/>
      <c r="AD56" s="140"/>
      <c r="AE56" s="140"/>
      <c r="AF56" s="140"/>
      <c r="AG56" s="140"/>
      <c r="AH56" s="140"/>
      <c r="AI56" s="140"/>
      <c r="AJ56" s="140"/>
      <c r="AK56" s="140"/>
      <c r="AL56" s="140"/>
      <c r="AM56" s="140"/>
      <c r="AN56" s="140"/>
      <c r="AO56" s="140"/>
      <c r="AP56" s="140"/>
      <c r="AQ56" s="140"/>
      <c r="AR56" s="140"/>
      <c r="AS56" s="140"/>
      <c r="AT56" s="140"/>
    </row>
    <row r="57" spans="1:46">
      <c r="A57" s="140"/>
      <c r="B57" s="140"/>
      <c r="C57" s="140"/>
      <c r="D57" s="140"/>
      <c r="E57" s="140"/>
      <c r="F57" s="140"/>
      <c r="G57" s="140"/>
      <c r="H57" s="140"/>
      <c r="I57" s="140"/>
      <c r="J57" s="140"/>
      <c r="K57" s="140"/>
      <c r="L57" s="140"/>
      <c r="M57" s="140"/>
      <c r="N57" s="140"/>
      <c r="O57" s="140"/>
      <c r="P57" s="140"/>
      <c r="Q57" s="140"/>
      <c r="R57" s="140"/>
      <c r="S57" s="140"/>
      <c r="T57" s="140"/>
      <c r="U57" s="140"/>
      <c r="V57" s="140"/>
      <c r="W57" s="140"/>
      <c r="X57" s="140"/>
      <c r="Y57" s="140"/>
      <c r="Z57" s="140"/>
      <c r="AA57" s="140"/>
      <c r="AB57" s="140"/>
      <c r="AC57" s="140"/>
      <c r="AD57" s="140"/>
      <c r="AE57" s="140"/>
      <c r="AF57" s="140"/>
      <c r="AG57" s="140"/>
      <c r="AH57" s="140"/>
      <c r="AI57" s="140"/>
      <c r="AJ57" s="140"/>
      <c r="AK57" s="140"/>
      <c r="AL57" s="140"/>
      <c r="AM57" s="140"/>
      <c r="AN57" s="140"/>
      <c r="AO57" s="140"/>
      <c r="AP57" s="140"/>
      <c r="AQ57" s="140"/>
      <c r="AR57" s="140"/>
      <c r="AS57" s="140"/>
      <c r="AT57" s="140"/>
    </row>
    <row r="58" spans="1:46">
      <c r="A58" s="291"/>
      <c r="B58" s="291"/>
      <c r="C58" s="291"/>
      <c r="D58" s="291"/>
      <c r="E58" s="291"/>
      <c r="F58" s="291"/>
      <c r="G58" s="140"/>
      <c r="H58" s="140"/>
      <c r="I58" s="140"/>
      <c r="J58" s="291"/>
      <c r="K58" s="291"/>
      <c r="L58" s="291"/>
      <c r="M58" s="291"/>
      <c r="N58" s="291"/>
      <c r="O58" s="291"/>
      <c r="P58" s="291"/>
      <c r="Q58" s="291"/>
      <c r="R58" s="291"/>
      <c r="S58" s="291"/>
      <c r="T58" s="291"/>
      <c r="U58" s="291"/>
      <c r="V58" s="291"/>
      <c r="W58" s="291"/>
      <c r="X58" s="291"/>
      <c r="Y58" s="291"/>
      <c r="Z58" s="291"/>
      <c r="AA58" s="291"/>
      <c r="AB58" s="291"/>
      <c r="AC58" s="291"/>
      <c r="AD58" s="291"/>
      <c r="AE58" s="291"/>
      <c r="AF58" s="291"/>
      <c r="AG58" s="291"/>
      <c r="AH58" s="291"/>
      <c r="AI58" s="291"/>
      <c r="AJ58" s="291"/>
      <c r="AK58" s="291"/>
      <c r="AL58" s="140"/>
      <c r="AM58" s="140"/>
      <c r="AN58" s="140"/>
      <c r="AO58" s="140"/>
      <c r="AP58" s="140"/>
      <c r="AQ58" s="140"/>
      <c r="AR58" s="140"/>
      <c r="AS58" s="140"/>
      <c r="AT58" s="140"/>
    </row>
    <row r="59" spans="1:46">
      <c r="A59" s="291"/>
      <c r="B59" s="291"/>
      <c r="C59" s="291"/>
      <c r="D59" s="291"/>
      <c r="E59" s="291"/>
      <c r="F59" s="291"/>
      <c r="G59" s="140"/>
      <c r="H59" s="140"/>
      <c r="I59" s="140"/>
      <c r="J59" s="291"/>
      <c r="K59" s="291"/>
      <c r="L59" s="291"/>
      <c r="M59" s="291"/>
      <c r="N59" s="291"/>
      <c r="O59" s="291"/>
      <c r="P59" s="291"/>
      <c r="Q59" s="291"/>
      <c r="R59" s="291"/>
      <c r="S59" s="291"/>
      <c r="T59" s="291"/>
      <c r="U59" s="291"/>
      <c r="V59" s="291"/>
      <c r="W59" s="291"/>
      <c r="X59" s="291"/>
      <c r="Y59" s="291"/>
      <c r="Z59" s="291"/>
      <c r="AA59" s="291"/>
      <c r="AB59" s="291"/>
      <c r="AC59" s="291"/>
      <c r="AD59" s="291"/>
      <c r="AE59" s="291"/>
      <c r="AF59" s="291"/>
      <c r="AG59" s="291"/>
      <c r="AH59" s="291"/>
      <c r="AI59" s="291"/>
      <c r="AJ59" s="291"/>
      <c r="AK59" s="291"/>
      <c r="AL59" s="140"/>
      <c r="AM59" s="140"/>
      <c r="AN59" s="140"/>
      <c r="AO59" s="140"/>
      <c r="AP59" s="140"/>
      <c r="AQ59" s="140"/>
      <c r="AR59" s="140"/>
      <c r="AS59" s="140"/>
      <c r="AT59" s="140"/>
    </row>
    <row r="60" spans="1:46">
      <c r="A60" s="291"/>
      <c r="B60" s="291"/>
      <c r="C60" s="291"/>
      <c r="D60" s="291"/>
      <c r="E60" s="291"/>
      <c r="F60" s="291"/>
      <c r="G60" s="140"/>
      <c r="H60" s="140"/>
      <c r="I60" s="140"/>
      <c r="J60" s="292"/>
      <c r="K60" s="291"/>
      <c r="L60" s="291"/>
      <c r="M60" s="291"/>
      <c r="N60" s="291"/>
      <c r="O60" s="291"/>
      <c r="P60" s="291"/>
      <c r="Q60" s="291"/>
      <c r="R60" s="291"/>
      <c r="S60" s="291"/>
      <c r="T60" s="291"/>
      <c r="U60" s="291"/>
      <c r="V60" s="291"/>
      <c r="W60" s="291"/>
      <c r="X60" s="291"/>
      <c r="Y60" s="291"/>
      <c r="Z60" s="291"/>
      <c r="AA60" s="291"/>
      <c r="AB60" s="291"/>
      <c r="AC60" s="291"/>
      <c r="AD60" s="291"/>
      <c r="AE60" s="291"/>
      <c r="AF60" s="291"/>
      <c r="AG60" s="291"/>
      <c r="AH60" s="291"/>
      <c r="AI60" s="291"/>
      <c r="AJ60" s="291"/>
      <c r="AK60" s="291"/>
      <c r="AL60" s="140"/>
      <c r="AM60" s="140"/>
      <c r="AN60" s="140"/>
      <c r="AO60" s="140"/>
      <c r="AP60" s="140"/>
      <c r="AQ60" s="140"/>
      <c r="AR60" s="140"/>
      <c r="AS60" s="140"/>
      <c r="AT60" s="140"/>
    </row>
    <row r="61" spans="1:46">
      <c r="A61" s="291"/>
      <c r="B61" s="291"/>
      <c r="C61" s="291"/>
      <c r="D61" s="291"/>
      <c r="E61" s="291"/>
      <c r="F61" s="291"/>
      <c r="G61" s="140"/>
      <c r="H61" s="140"/>
      <c r="I61" s="140"/>
      <c r="J61" s="291"/>
      <c r="K61" s="291"/>
      <c r="L61" s="291"/>
      <c r="M61" s="291"/>
      <c r="N61" s="291"/>
      <c r="O61" s="291"/>
      <c r="P61" s="291"/>
      <c r="Q61" s="291"/>
      <c r="R61" s="291"/>
      <c r="S61" s="291"/>
      <c r="T61" s="291"/>
      <c r="U61" s="291"/>
      <c r="V61" s="291"/>
      <c r="W61" s="291"/>
      <c r="X61" s="291"/>
      <c r="Y61" s="291"/>
      <c r="Z61" s="291"/>
      <c r="AA61" s="291"/>
      <c r="AB61" s="291"/>
      <c r="AC61" s="291"/>
      <c r="AD61" s="291"/>
      <c r="AE61" s="291"/>
      <c r="AF61" s="291"/>
      <c r="AG61" s="291"/>
      <c r="AH61" s="291"/>
      <c r="AI61" s="291"/>
      <c r="AJ61" s="291"/>
      <c r="AK61" s="291"/>
      <c r="AL61" s="140"/>
      <c r="AM61" s="140"/>
      <c r="AN61" s="140"/>
      <c r="AO61" s="140"/>
      <c r="AP61" s="140"/>
      <c r="AQ61" s="140"/>
      <c r="AR61" s="140"/>
      <c r="AS61" s="140"/>
      <c r="AT61" s="140"/>
    </row>
    <row r="62" spans="1:46">
      <c r="A62" s="291"/>
      <c r="B62" s="291"/>
      <c r="C62" s="140"/>
      <c r="D62" s="140"/>
      <c r="E62" s="140"/>
      <c r="F62" s="140"/>
      <c r="G62" s="140"/>
      <c r="H62" s="140"/>
      <c r="I62" s="140"/>
      <c r="J62" s="292"/>
      <c r="K62" s="291"/>
      <c r="L62" s="291"/>
      <c r="M62" s="291"/>
      <c r="N62" s="291"/>
      <c r="O62" s="291"/>
      <c r="P62" s="291"/>
      <c r="Q62" s="291"/>
      <c r="R62" s="291"/>
      <c r="S62" s="291"/>
      <c r="T62" s="291"/>
      <c r="U62" s="291"/>
      <c r="V62" s="291"/>
      <c r="W62" s="291"/>
      <c r="X62" s="291"/>
      <c r="Y62" s="291"/>
      <c r="Z62" s="291"/>
      <c r="AA62" s="291"/>
      <c r="AB62" s="291"/>
      <c r="AC62" s="291"/>
      <c r="AD62" s="291"/>
      <c r="AE62" s="291"/>
      <c r="AF62" s="291"/>
      <c r="AG62" s="291"/>
      <c r="AH62" s="291"/>
      <c r="AI62" s="291"/>
      <c r="AJ62" s="291"/>
      <c r="AK62" s="291"/>
      <c r="AL62" s="140"/>
      <c r="AM62" s="140"/>
      <c r="AN62" s="140"/>
      <c r="AO62" s="140"/>
      <c r="AP62" s="140"/>
      <c r="AQ62" s="140"/>
      <c r="AR62" s="140"/>
      <c r="AS62" s="140"/>
      <c r="AT62" s="140"/>
    </row>
    <row r="63" spans="1:46">
      <c r="A63" s="291"/>
      <c r="B63" s="291"/>
      <c r="C63" s="291"/>
      <c r="D63" s="140"/>
      <c r="E63" s="140"/>
      <c r="F63" s="291"/>
      <c r="G63" s="140"/>
      <c r="H63" s="140"/>
      <c r="I63" s="140"/>
      <c r="J63" s="291"/>
      <c r="K63" s="291"/>
      <c r="L63" s="291"/>
      <c r="M63" s="291"/>
      <c r="N63" s="291"/>
      <c r="O63" s="291"/>
      <c r="P63" s="291"/>
      <c r="Q63" s="291"/>
      <c r="R63" s="291"/>
      <c r="S63" s="291"/>
      <c r="T63" s="291"/>
      <c r="U63" s="291"/>
      <c r="V63" s="291"/>
      <c r="W63" s="291"/>
      <c r="X63" s="291"/>
      <c r="Y63" s="291"/>
      <c r="Z63" s="291"/>
      <c r="AA63" s="291"/>
      <c r="AB63" s="291"/>
      <c r="AC63" s="291"/>
      <c r="AD63" s="291"/>
      <c r="AE63" s="291"/>
      <c r="AF63" s="291"/>
      <c r="AG63" s="291"/>
      <c r="AH63" s="291"/>
      <c r="AI63" s="291"/>
      <c r="AJ63" s="291"/>
      <c r="AK63" s="291"/>
      <c r="AL63" s="140"/>
      <c r="AM63" s="140"/>
      <c r="AN63" s="140"/>
      <c r="AO63" s="140"/>
      <c r="AP63" s="140"/>
      <c r="AQ63" s="140"/>
      <c r="AR63" s="140"/>
      <c r="AS63" s="140"/>
      <c r="AT63" s="140"/>
    </row>
    <row r="64" spans="1:46">
      <c r="A64" s="291"/>
      <c r="B64" s="291"/>
      <c r="C64" s="291"/>
      <c r="D64" s="140"/>
      <c r="E64" s="140"/>
      <c r="F64" s="293"/>
      <c r="G64" s="140"/>
      <c r="H64" s="140"/>
      <c r="I64" s="140"/>
      <c r="J64" s="291"/>
      <c r="K64" s="291"/>
      <c r="L64" s="291"/>
      <c r="M64" s="291"/>
      <c r="N64" s="291"/>
      <c r="O64" s="291"/>
      <c r="P64" s="291"/>
      <c r="Q64" s="291"/>
      <c r="R64" s="291"/>
      <c r="S64" s="291"/>
      <c r="T64" s="291"/>
      <c r="U64" s="291"/>
      <c r="V64" s="291"/>
      <c r="W64" s="291"/>
      <c r="X64" s="291"/>
      <c r="Y64" s="291"/>
      <c r="Z64" s="291"/>
      <c r="AA64" s="291"/>
      <c r="AB64" s="291"/>
      <c r="AC64" s="291"/>
      <c r="AD64" s="291"/>
      <c r="AE64" s="291"/>
      <c r="AF64" s="291"/>
      <c r="AG64" s="291"/>
      <c r="AH64" s="291"/>
      <c r="AI64" s="291"/>
      <c r="AJ64" s="291"/>
      <c r="AK64" s="291"/>
      <c r="AL64" s="140"/>
      <c r="AM64" s="140"/>
      <c r="AN64" s="140"/>
      <c r="AO64" s="140"/>
      <c r="AP64" s="140"/>
      <c r="AQ64" s="140"/>
      <c r="AR64" s="140"/>
      <c r="AS64" s="140"/>
      <c r="AT64" s="140"/>
    </row>
    <row r="65" spans="1:46">
      <c r="A65" s="291"/>
      <c r="B65" s="291"/>
      <c r="C65" s="291"/>
      <c r="D65" s="140"/>
      <c r="E65" s="140"/>
      <c r="F65" s="291"/>
      <c r="G65" s="140"/>
      <c r="H65" s="140"/>
      <c r="I65" s="140"/>
      <c r="J65" s="291"/>
      <c r="K65" s="294"/>
      <c r="L65" s="292"/>
      <c r="M65" s="292"/>
      <c r="N65" s="291"/>
      <c r="O65" s="291"/>
      <c r="P65" s="291"/>
      <c r="Q65" s="291"/>
      <c r="R65" s="291"/>
      <c r="S65" s="291"/>
      <c r="T65" s="291"/>
      <c r="U65" s="291"/>
      <c r="V65" s="291"/>
      <c r="W65" s="291"/>
      <c r="X65" s="291"/>
      <c r="Y65" s="291"/>
      <c r="Z65" s="291"/>
      <c r="AA65" s="291"/>
      <c r="AB65" s="291"/>
      <c r="AC65" s="291"/>
      <c r="AD65" s="291"/>
      <c r="AE65" s="291"/>
      <c r="AF65" s="291"/>
      <c r="AG65" s="291"/>
      <c r="AH65" s="291"/>
      <c r="AI65" s="291"/>
      <c r="AJ65" s="291"/>
      <c r="AK65" s="291"/>
      <c r="AL65" s="140"/>
      <c r="AM65" s="140"/>
      <c r="AN65" s="140"/>
      <c r="AO65" s="140"/>
      <c r="AP65" s="140"/>
      <c r="AQ65" s="140"/>
      <c r="AR65" s="140"/>
      <c r="AS65" s="140"/>
      <c r="AT65" s="140"/>
    </row>
    <row r="66" spans="1:46">
      <c r="A66" s="291"/>
      <c r="B66" s="291"/>
      <c r="C66" s="291"/>
      <c r="D66" s="140"/>
      <c r="E66" s="140"/>
      <c r="F66" s="291"/>
      <c r="G66" s="140"/>
      <c r="H66" s="140"/>
      <c r="I66" s="140"/>
      <c r="J66" s="291"/>
      <c r="K66" s="292"/>
      <c r="L66" s="292"/>
      <c r="M66" s="292"/>
      <c r="N66" s="291"/>
      <c r="O66" s="291"/>
      <c r="P66" s="291"/>
      <c r="Q66" s="291"/>
      <c r="R66" s="291"/>
      <c r="S66" s="291"/>
      <c r="T66" s="291"/>
      <c r="U66" s="291"/>
      <c r="V66" s="291"/>
      <c r="W66" s="291"/>
      <c r="X66" s="291"/>
      <c r="Y66" s="291"/>
      <c r="Z66" s="291"/>
      <c r="AA66" s="291"/>
      <c r="AB66" s="291"/>
      <c r="AC66" s="291"/>
      <c r="AD66" s="291"/>
      <c r="AE66" s="291"/>
      <c r="AF66" s="291"/>
      <c r="AG66" s="291"/>
      <c r="AH66" s="291"/>
      <c r="AI66" s="291"/>
      <c r="AJ66" s="291"/>
      <c r="AK66" s="291"/>
      <c r="AL66" s="140"/>
      <c r="AM66" s="140"/>
      <c r="AN66" s="140"/>
      <c r="AO66" s="140"/>
      <c r="AP66" s="140"/>
      <c r="AQ66" s="140"/>
      <c r="AR66" s="140"/>
      <c r="AS66" s="140"/>
      <c r="AT66" s="140"/>
    </row>
    <row r="67" spans="1:46">
      <c r="A67" s="291"/>
      <c r="B67" s="291"/>
      <c r="C67" s="291"/>
      <c r="D67" s="140"/>
      <c r="E67" s="140"/>
      <c r="F67" s="291"/>
      <c r="G67" s="140"/>
      <c r="H67" s="140"/>
      <c r="I67" s="140"/>
      <c r="J67" s="291"/>
      <c r="K67" s="292"/>
      <c r="L67" s="292"/>
      <c r="M67" s="292"/>
      <c r="N67" s="291"/>
      <c r="O67" s="291"/>
      <c r="P67" s="291"/>
      <c r="Q67" s="291"/>
      <c r="R67" s="291"/>
      <c r="S67" s="291"/>
      <c r="T67" s="291"/>
      <c r="U67" s="291"/>
      <c r="V67" s="291"/>
      <c r="W67" s="291"/>
      <c r="X67" s="291"/>
      <c r="Y67" s="291"/>
      <c r="Z67" s="291"/>
      <c r="AA67" s="291"/>
      <c r="AB67" s="291"/>
      <c r="AC67" s="291"/>
      <c r="AD67" s="291"/>
      <c r="AE67" s="291"/>
      <c r="AF67" s="291"/>
      <c r="AG67" s="291"/>
      <c r="AH67" s="291"/>
      <c r="AI67" s="291"/>
      <c r="AJ67" s="291"/>
      <c r="AK67" s="291"/>
      <c r="AL67" s="140"/>
      <c r="AM67" s="140"/>
      <c r="AN67" s="140"/>
      <c r="AO67" s="140"/>
      <c r="AP67" s="140"/>
      <c r="AQ67" s="140"/>
      <c r="AR67" s="140"/>
      <c r="AS67" s="140"/>
      <c r="AT67" s="140"/>
    </row>
    <row r="68" spans="1:46">
      <c r="A68" s="291"/>
      <c r="B68" s="291"/>
      <c r="C68" s="291"/>
      <c r="D68" s="140"/>
      <c r="E68" s="140"/>
      <c r="F68" s="291"/>
      <c r="G68" s="140"/>
      <c r="H68" s="140"/>
      <c r="I68" s="140"/>
      <c r="J68" s="291"/>
      <c r="K68" s="292"/>
      <c r="L68" s="292"/>
      <c r="M68" s="292"/>
      <c r="N68" s="291"/>
      <c r="O68" s="291"/>
      <c r="P68" s="291"/>
      <c r="Q68" s="291"/>
      <c r="R68" s="291"/>
      <c r="S68" s="291"/>
      <c r="T68" s="291"/>
      <c r="U68" s="291"/>
      <c r="V68" s="291"/>
      <c r="W68" s="291"/>
      <c r="X68" s="291"/>
      <c r="Y68" s="291"/>
      <c r="Z68" s="291"/>
      <c r="AA68" s="291"/>
      <c r="AB68" s="291"/>
      <c r="AC68" s="291"/>
      <c r="AD68" s="291"/>
      <c r="AE68" s="291"/>
      <c r="AF68" s="291"/>
      <c r="AG68" s="291"/>
      <c r="AH68" s="291"/>
      <c r="AI68" s="291"/>
      <c r="AJ68" s="291"/>
      <c r="AK68" s="291"/>
      <c r="AL68" s="140"/>
      <c r="AM68" s="140"/>
      <c r="AN68" s="140"/>
      <c r="AO68" s="140"/>
      <c r="AP68" s="140"/>
      <c r="AQ68" s="140"/>
      <c r="AR68" s="140"/>
      <c r="AS68" s="140"/>
      <c r="AT68" s="140"/>
    </row>
    <row r="69" spans="1:46">
      <c r="A69" s="291"/>
      <c r="B69" s="291"/>
      <c r="C69" s="291"/>
      <c r="D69" s="140"/>
      <c r="E69" s="140"/>
      <c r="F69" s="291"/>
      <c r="G69" s="291"/>
      <c r="H69" s="140"/>
      <c r="I69" s="140"/>
      <c r="J69" s="291"/>
      <c r="K69" s="292"/>
      <c r="L69" s="292"/>
      <c r="M69" s="292"/>
      <c r="N69" s="291"/>
      <c r="O69" s="291"/>
      <c r="P69" s="291"/>
      <c r="Q69" s="291"/>
      <c r="R69" s="291"/>
      <c r="S69" s="291"/>
      <c r="T69" s="291"/>
      <c r="U69" s="291"/>
      <c r="V69" s="291"/>
      <c r="W69" s="291"/>
      <c r="X69" s="291"/>
      <c r="Y69" s="291"/>
      <c r="Z69" s="291"/>
      <c r="AA69" s="291"/>
      <c r="AB69" s="291"/>
      <c r="AC69" s="291"/>
      <c r="AD69" s="291"/>
      <c r="AE69" s="291"/>
      <c r="AF69" s="291"/>
      <c r="AG69" s="291"/>
      <c r="AH69" s="291"/>
      <c r="AI69" s="291"/>
      <c r="AJ69" s="291"/>
      <c r="AK69" s="291"/>
      <c r="AL69" s="140"/>
      <c r="AM69" s="140"/>
      <c r="AN69" s="140"/>
      <c r="AO69" s="140"/>
      <c r="AP69" s="140"/>
      <c r="AQ69" s="140"/>
      <c r="AR69" s="140"/>
      <c r="AS69" s="140"/>
      <c r="AT69" s="140"/>
    </row>
    <row r="70" spans="1:46">
      <c r="A70" s="291"/>
      <c r="B70" s="291"/>
      <c r="C70" s="291"/>
      <c r="D70" s="140"/>
      <c r="E70" s="140"/>
      <c r="F70" s="291"/>
      <c r="G70" s="140"/>
      <c r="H70" s="140"/>
      <c r="I70" s="140"/>
      <c r="J70" s="291"/>
      <c r="K70" s="292"/>
      <c r="L70" s="292"/>
      <c r="M70" s="292"/>
      <c r="N70" s="291"/>
      <c r="O70" s="291"/>
      <c r="P70" s="291"/>
      <c r="Q70" s="291"/>
      <c r="R70" s="291"/>
      <c r="S70" s="291"/>
      <c r="T70" s="291"/>
      <c r="U70" s="291"/>
      <c r="V70" s="291"/>
      <c r="W70" s="291"/>
      <c r="X70" s="291"/>
      <c r="Y70" s="291"/>
      <c r="Z70" s="291"/>
      <c r="AA70" s="291"/>
      <c r="AB70" s="291"/>
      <c r="AC70" s="291"/>
      <c r="AD70" s="291"/>
      <c r="AE70" s="291"/>
      <c r="AF70" s="291"/>
      <c r="AG70" s="291"/>
      <c r="AH70" s="291"/>
      <c r="AI70" s="291"/>
      <c r="AJ70" s="291"/>
      <c r="AK70" s="291"/>
      <c r="AL70" s="140"/>
      <c r="AM70" s="140"/>
      <c r="AN70" s="140"/>
      <c r="AO70" s="140"/>
      <c r="AP70" s="140"/>
      <c r="AQ70" s="140"/>
      <c r="AR70" s="140"/>
      <c r="AS70" s="140"/>
      <c r="AT70" s="140"/>
    </row>
    <row r="71" spans="1:46">
      <c r="A71" s="291"/>
      <c r="B71" s="291"/>
      <c r="C71" s="291"/>
      <c r="D71" s="140"/>
      <c r="E71" s="140"/>
      <c r="F71" s="291"/>
      <c r="G71" s="140"/>
      <c r="H71" s="140"/>
      <c r="I71" s="140"/>
      <c r="J71" s="291"/>
      <c r="K71" s="292"/>
      <c r="L71" s="292"/>
      <c r="M71" s="292"/>
      <c r="N71" s="291"/>
      <c r="O71" s="291"/>
      <c r="P71" s="291"/>
      <c r="Q71" s="291"/>
      <c r="R71" s="291"/>
      <c r="S71" s="291"/>
      <c r="T71" s="291"/>
      <c r="U71" s="291"/>
      <c r="V71" s="291"/>
      <c r="W71" s="291"/>
      <c r="X71" s="291"/>
      <c r="Y71" s="291"/>
      <c r="Z71" s="291"/>
      <c r="AA71" s="291"/>
      <c r="AB71" s="291"/>
      <c r="AC71" s="291"/>
      <c r="AD71" s="291"/>
      <c r="AE71" s="291"/>
      <c r="AF71" s="291"/>
      <c r="AG71" s="291"/>
      <c r="AH71" s="291"/>
      <c r="AI71" s="291"/>
      <c r="AJ71" s="291"/>
      <c r="AK71" s="291"/>
      <c r="AL71" s="140"/>
      <c r="AM71" s="140"/>
      <c r="AN71" s="140"/>
      <c r="AO71" s="140"/>
      <c r="AP71" s="140"/>
      <c r="AQ71" s="140"/>
      <c r="AR71" s="140"/>
      <c r="AS71" s="140"/>
      <c r="AT71" s="140"/>
    </row>
    <row r="72" spans="1:46">
      <c r="A72" s="291"/>
      <c r="B72" s="291"/>
      <c r="C72" s="291"/>
      <c r="D72" s="140"/>
      <c r="E72" s="140"/>
      <c r="F72" s="291"/>
      <c r="G72" s="140"/>
      <c r="H72" s="140"/>
      <c r="I72" s="140"/>
      <c r="J72" s="291"/>
      <c r="K72" s="292"/>
      <c r="L72" s="292"/>
      <c r="M72" s="292"/>
      <c r="N72" s="291"/>
      <c r="O72" s="291"/>
      <c r="P72" s="291"/>
      <c r="Q72" s="291"/>
      <c r="R72" s="291"/>
      <c r="S72" s="291"/>
      <c r="T72" s="291"/>
      <c r="U72" s="291"/>
      <c r="V72" s="291"/>
      <c r="W72" s="291"/>
      <c r="X72" s="291"/>
      <c r="Y72" s="291"/>
      <c r="Z72" s="291"/>
      <c r="AA72" s="291"/>
      <c r="AB72" s="291"/>
      <c r="AC72" s="291"/>
      <c r="AD72" s="291"/>
      <c r="AE72" s="291"/>
      <c r="AF72" s="291"/>
      <c r="AG72" s="291"/>
      <c r="AH72" s="291"/>
      <c r="AI72" s="291"/>
      <c r="AJ72" s="291"/>
      <c r="AK72" s="291"/>
      <c r="AL72" s="140"/>
      <c r="AM72" s="140"/>
      <c r="AN72" s="140"/>
      <c r="AO72" s="140"/>
      <c r="AP72" s="140"/>
      <c r="AQ72" s="140"/>
      <c r="AR72" s="140"/>
      <c r="AS72" s="140"/>
      <c r="AT72" s="140"/>
    </row>
    <row r="73" spans="1:46">
      <c r="A73" s="291"/>
      <c r="B73" s="291"/>
      <c r="C73" s="291"/>
      <c r="D73" s="140"/>
      <c r="E73" s="140"/>
      <c r="F73" s="291"/>
      <c r="G73" s="140"/>
      <c r="H73" s="140"/>
      <c r="I73" s="140"/>
      <c r="J73" s="291"/>
      <c r="K73" s="292"/>
      <c r="L73" s="292"/>
      <c r="M73" s="292"/>
      <c r="N73" s="291"/>
      <c r="O73" s="291"/>
      <c r="P73" s="291"/>
      <c r="Q73" s="291"/>
      <c r="R73" s="291"/>
      <c r="S73" s="291"/>
      <c r="T73" s="291"/>
      <c r="U73" s="291"/>
      <c r="V73" s="291"/>
      <c r="W73" s="291"/>
      <c r="X73" s="291"/>
      <c r="Y73" s="291"/>
      <c r="Z73" s="291"/>
      <c r="AA73" s="291"/>
      <c r="AB73" s="291"/>
      <c r="AC73" s="291"/>
      <c r="AD73" s="291"/>
      <c r="AE73" s="291"/>
      <c r="AF73" s="291"/>
      <c r="AG73" s="291"/>
      <c r="AH73" s="291"/>
      <c r="AI73" s="291"/>
      <c r="AJ73" s="291"/>
      <c r="AK73" s="291"/>
      <c r="AL73" s="140"/>
      <c r="AM73" s="140"/>
      <c r="AN73" s="140"/>
      <c r="AO73" s="140"/>
      <c r="AP73" s="140"/>
      <c r="AQ73" s="140"/>
      <c r="AR73" s="140"/>
      <c r="AS73" s="140"/>
      <c r="AT73" s="140"/>
    </row>
    <row r="74" spans="1:46">
      <c r="A74" s="291"/>
      <c r="B74" s="291"/>
      <c r="C74" s="291"/>
      <c r="D74" s="140"/>
      <c r="E74" s="140"/>
      <c r="F74" s="291"/>
      <c r="G74" s="140"/>
      <c r="H74" s="140"/>
      <c r="I74" s="140"/>
      <c r="J74" s="291"/>
      <c r="K74" s="292"/>
      <c r="L74" s="292"/>
      <c r="M74" s="292"/>
      <c r="N74" s="291"/>
      <c r="O74" s="291"/>
      <c r="P74" s="291"/>
      <c r="Q74" s="291"/>
      <c r="R74" s="291"/>
      <c r="S74" s="291"/>
      <c r="T74" s="291"/>
      <c r="U74" s="291"/>
      <c r="V74" s="291"/>
      <c r="W74" s="291"/>
      <c r="X74" s="291"/>
      <c r="Y74" s="291"/>
      <c r="Z74" s="291"/>
      <c r="AA74" s="291"/>
      <c r="AB74" s="291"/>
      <c r="AC74" s="291"/>
      <c r="AD74" s="291"/>
      <c r="AE74" s="291"/>
      <c r="AF74" s="291"/>
      <c r="AG74" s="291"/>
      <c r="AH74" s="291"/>
      <c r="AI74" s="291"/>
      <c r="AJ74" s="291"/>
      <c r="AK74" s="291"/>
      <c r="AL74" s="140"/>
      <c r="AM74" s="140"/>
      <c r="AN74" s="140"/>
      <c r="AO74" s="140"/>
      <c r="AP74" s="140"/>
      <c r="AQ74" s="140"/>
      <c r="AR74" s="140"/>
      <c r="AS74" s="140"/>
      <c r="AT74" s="140"/>
    </row>
    <row r="75" spans="1:46">
      <c r="A75" s="291"/>
      <c r="B75" s="291"/>
      <c r="C75" s="291"/>
      <c r="D75" s="140"/>
      <c r="E75" s="140"/>
      <c r="F75" s="291"/>
      <c r="G75" s="140"/>
      <c r="H75" s="140"/>
      <c r="I75" s="140"/>
      <c r="J75" s="291"/>
      <c r="K75" s="292"/>
      <c r="L75" s="292"/>
      <c r="M75" s="292"/>
      <c r="N75" s="291"/>
      <c r="O75" s="291"/>
      <c r="P75" s="291"/>
      <c r="Q75" s="291"/>
      <c r="R75" s="291"/>
      <c r="S75" s="291"/>
      <c r="T75" s="291"/>
      <c r="U75" s="291"/>
      <c r="V75" s="291"/>
      <c r="W75" s="291"/>
      <c r="X75" s="291"/>
      <c r="Y75" s="291"/>
      <c r="Z75" s="291"/>
      <c r="AA75" s="291"/>
      <c r="AB75" s="291"/>
      <c r="AC75" s="291"/>
      <c r="AD75" s="291"/>
      <c r="AE75" s="291"/>
      <c r="AF75" s="291"/>
      <c r="AG75" s="291"/>
      <c r="AH75" s="291"/>
      <c r="AI75" s="291"/>
      <c r="AJ75" s="291"/>
      <c r="AK75" s="291"/>
      <c r="AL75" s="140"/>
      <c r="AM75" s="140"/>
      <c r="AN75" s="140"/>
      <c r="AO75" s="140"/>
      <c r="AP75" s="140"/>
      <c r="AQ75" s="140"/>
      <c r="AR75" s="140"/>
      <c r="AS75" s="140"/>
      <c r="AT75" s="140"/>
    </row>
    <row r="76" spans="1:46">
      <c r="A76" s="291"/>
      <c r="B76" s="291"/>
      <c r="C76" s="291"/>
      <c r="D76" s="140"/>
      <c r="E76" s="140"/>
      <c r="F76" s="291"/>
      <c r="G76" s="140"/>
      <c r="H76" s="140"/>
      <c r="I76" s="140"/>
      <c r="J76" s="291"/>
      <c r="K76" s="292"/>
      <c r="L76" s="292"/>
      <c r="M76" s="292"/>
      <c r="N76" s="291"/>
      <c r="O76" s="291"/>
      <c r="P76" s="291"/>
      <c r="Q76" s="291"/>
      <c r="R76" s="291"/>
      <c r="S76" s="291"/>
      <c r="T76" s="291"/>
      <c r="U76" s="291"/>
      <c r="V76" s="291"/>
      <c r="W76" s="291"/>
      <c r="X76" s="291"/>
      <c r="Y76" s="291"/>
      <c r="Z76" s="291"/>
      <c r="AA76" s="291"/>
      <c r="AB76" s="291"/>
      <c r="AC76" s="291"/>
      <c r="AD76" s="291"/>
      <c r="AE76" s="291"/>
      <c r="AF76" s="291"/>
      <c r="AG76" s="291"/>
      <c r="AH76" s="291"/>
      <c r="AI76" s="291"/>
      <c r="AJ76" s="291"/>
      <c r="AK76" s="291"/>
      <c r="AL76" s="140"/>
      <c r="AM76" s="140"/>
      <c r="AN76" s="140"/>
      <c r="AO76" s="140"/>
      <c r="AP76" s="140"/>
      <c r="AQ76" s="140"/>
      <c r="AR76" s="140"/>
      <c r="AS76" s="140"/>
      <c r="AT76" s="140"/>
    </row>
    <row r="77" spans="1:46">
      <c r="A77" s="291"/>
      <c r="B77" s="291"/>
      <c r="C77" s="291"/>
      <c r="D77" s="140"/>
      <c r="E77" s="140"/>
      <c r="F77" s="291"/>
      <c r="G77" s="140"/>
      <c r="H77" s="140"/>
      <c r="I77" s="140"/>
      <c r="J77" s="291"/>
      <c r="K77" s="292"/>
      <c r="L77" s="292"/>
      <c r="M77" s="292"/>
      <c r="N77" s="291"/>
      <c r="O77" s="291"/>
      <c r="P77" s="291"/>
      <c r="Q77" s="291"/>
      <c r="R77" s="291"/>
      <c r="S77" s="291"/>
      <c r="T77" s="291"/>
      <c r="U77" s="291"/>
      <c r="V77" s="291"/>
      <c r="W77" s="291"/>
      <c r="X77" s="291"/>
      <c r="Y77" s="291"/>
      <c r="Z77" s="291"/>
      <c r="AA77" s="291"/>
      <c r="AB77" s="291"/>
      <c r="AC77" s="291"/>
      <c r="AD77" s="291"/>
      <c r="AE77" s="291"/>
      <c r="AF77" s="291"/>
      <c r="AG77" s="291"/>
      <c r="AH77" s="291"/>
      <c r="AI77" s="291"/>
      <c r="AJ77" s="291"/>
      <c r="AK77" s="291"/>
      <c r="AL77" s="140"/>
      <c r="AM77" s="140"/>
      <c r="AN77" s="140"/>
      <c r="AO77" s="140"/>
      <c r="AP77" s="140"/>
      <c r="AQ77" s="140"/>
      <c r="AR77" s="140"/>
      <c r="AS77" s="140"/>
      <c r="AT77" s="140"/>
    </row>
    <row r="78" spans="1:46">
      <c r="A78" s="291"/>
      <c r="B78" s="291"/>
      <c r="C78" s="291"/>
      <c r="D78" s="140"/>
      <c r="E78" s="140"/>
      <c r="F78" s="291"/>
      <c r="G78" s="140"/>
      <c r="H78" s="140"/>
      <c r="I78" s="140"/>
      <c r="J78" s="291"/>
      <c r="K78" s="292"/>
      <c r="L78" s="292"/>
      <c r="M78" s="292"/>
      <c r="N78" s="291"/>
      <c r="O78" s="291"/>
      <c r="P78" s="291"/>
      <c r="Q78" s="291"/>
      <c r="R78" s="291"/>
      <c r="S78" s="291"/>
      <c r="T78" s="291"/>
      <c r="U78" s="291"/>
      <c r="V78" s="291"/>
      <c r="W78" s="291"/>
      <c r="X78" s="291"/>
      <c r="Y78" s="291"/>
      <c r="Z78" s="291"/>
      <c r="AA78" s="291"/>
      <c r="AB78" s="291"/>
      <c r="AC78" s="291"/>
      <c r="AD78" s="291"/>
      <c r="AE78" s="291"/>
      <c r="AF78" s="291"/>
      <c r="AG78" s="291"/>
      <c r="AH78" s="291"/>
      <c r="AI78" s="291"/>
      <c r="AJ78" s="291"/>
      <c r="AK78" s="291"/>
      <c r="AL78" s="140"/>
      <c r="AM78" s="140"/>
      <c r="AN78" s="140"/>
      <c r="AO78" s="140"/>
      <c r="AP78" s="140"/>
      <c r="AQ78" s="140"/>
      <c r="AR78" s="140"/>
      <c r="AS78" s="140"/>
      <c r="AT78" s="140"/>
    </row>
    <row r="79" spans="1:46">
      <c r="A79" s="291"/>
      <c r="B79" s="291"/>
      <c r="C79" s="291"/>
      <c r="D79" s="140"/>
      <c r="E79" s="140"/>
      <c r="F79" s="291"/>
      <c r="G79" s="140"/>
      <c r="H79" s="140"/>
      <c r="I79" s="140"/>
      <c r="J79" s="291"/>
      <c r="K79" s="292"/>
      <c r="L79" s="292"/>
      <c r="M79" s="292"/>
      <c r="N79" s="291"/>
      <c r="O79" s="291"/>
      <c r="P79" s="291"/>
      <c r="Q79" s="291"/>
      <c r="R79" s="291"/>
      <c r="S79" s="291"/>
      <c r="T79" s="291"/>
      <c r="U79" s="291"/>
      <c r="V79" s="291"/>
      <c r="W79" s="291"/>
      <c r="X79" s="291"/>
      <c r="Y79" s="291"/>
      <c r="Z79" s="291"/>
      <c r="AA79" s="291"/>
      <c r="AB79" s="291"/>
      <c r="AC79" s="291"/>
      <c r="AD79" s="291"/>
      <c r="AE79" s="291"/>
      <c r="AF79" s="291"/>
      <c r="AG79" s="291"/>
      <c r="AH79" s="291"/>
      <c r="AI79" s="291"/>
      <c r="AJ79" s="291"/>
      <c r="AK79" s="291"/>
      <c r="AL79" s="140"/>
      <c r="AM79" s="140"/>
      <c r="AN79" s="140"/>
      <c r="AO79" s="140"/>
      <c r="AP79" s="140"/>
      <c r="AQ79" s="140"/>
      <c r="AR79" s="140"/>
      <c r="AS79" s="140"/>
      <c r="AT79" s="140"/>
    </row>
    <row r="80" spans="1:46">
      <c r="A80" s="291"/>
      <c r="B80" s="291"/>
      <c r="C80" s="291"/>
      <c r="D80" s="140"/>
      <c r="E80" s="140"/>
      <c r="F80" s="291"/>
      <c r="G80" s="140"/>
      <c r="H80" s="140"/>
      <c r="I80" s="140"/>
      <c r="J80" s="291"/>
      <c r="K80" s="292"/>
      <c r="L80" s="292"/>
      <c r="M80" s="292"/>
      <c r="N80" s="291"/>
      <c r="O80" s="291"/>
      <c r="P80" s="291"/>
      <c r="Q80" s="291"/>
      <c r="R80" s="291"/>
      <c r="S80" s="291"/>
      <c r="T80" s="291"/>
      <c r="U80" s="291"/>
      <c r="V80" s="291"/>
      <c r="W80" s="291"/>
      <c r="X80" s="291"/>
      <c r="Y80" s="291"/>
      <c r="Z80" s="291"/>
      <c r="AA80" s="291"/>
      <c r="AB80" s="291"/>
      <c r="AC80" s="291"/>
      <c r="AD80" s="291"/>
      <c r="AE80" s="291"/>
      <c r="AF80" s="291"/>
      <c r="AG80" s="291"/>
      <c r="AH80" s="291"/>
      <c r="AI80" s="291"/>
      <c r="AJ80" s="291"/>
      <c r="AK80" s="291"/>
      <c r="AL80" s="140"/>
      <c r="AM80" s="140"/>
      <c r="AN80" s="140"/>
      <c r="AO80" s="140"/>
      <c r="AP80" s="140"/>
      <c r="AQ80" s="140"/>
      <c r="AR80" s="140"/>
      <c r="AS80" s="140"/>
      <c r="AT80" s="140"/>
    </row>
    <row r="81" spans="1:46">
      <c r="A81" s="291"/>
      <c r="B81" s="291"/>
      <c r="C81" s="291"/>
      <c r="D81" s="140"/>
      <c r="E81" s="140"/>
      <c r="F81" s="291"/>
      <c r="G81" s="140"/>
      <c r="H81" s="140"/>
      <c r="I81" s="140"/>
      <c r="J81" s="291"/>
      <c r="K81" s="292"/>
      <c r="L81" s="292"/>
      <c r="M81" s="292"/>
      <c r="N81" s="291"/>
      <c r="O81" s="291"/>
      <c r="P81" s="291"/>
      <c r="Q81" s="291"/>
      <c r="R81" s="291"/>
      <c r="S81" s="291"/>
      <c r="T81" s="291"/>
      <c r="U81" s="291"/>
      <c r="V81" s="291"/>
      <c r="W81" s="291"/>
      <c r="X81" s="291"/>
      <c r="Y81" s="291"/>
      <c r="Z81" s="291"/>
      <c r="AA81" s="291"/>
      <c r="AB81" s="291"/>
      <c r="AC81" s="291"/>
      <c r="AD81" s="291"/>
      <c r="AE81" s="291"/>
      <c r="AF81" s="291"/>
      <c r="AG81" s="291"/>
      <c r="AH81" s="291"/>
      <c r="AI81" s="291"/>
      <c r="AJ81" s="291"/>
      <c r="AK81" s="291"/>
      <c r="AL81" s="140"/>
      <c r="AM81" s="140"/>
      <c r="AN81" s="140"/>
      <c r="AO81" s="140"/>
      <c r="AP81" s="140"/>
      <c r="AQ81" s="140"/>
      <c r="AR81" s="140"/>
      <c r="AS81" s="140"/>
      <c r="AT81" s="140"/>
    </row>
    <row r="82" spans="1:46">
      <c r="A82" s="291"/>
      <c r="B82" s="291"/>
      <c r="C82" s="291"/>
      <c r="D82" s="140"/>
      <c r="E82" s="140"/>
      <c r="F82" s="291"/>
      <c r="G82" s="140"/>
      <c r="H82" s="140"/>
      <c r="I82" s="140"/>
      <c r="J82" s="291"/>
      <c r="K82" s="292"/>
      <c r="L82" s="292"/>
      <c r="M82" s="292"/>
      <c r="N82" s="291"/>
      <c r="O82" s="291"/>
      <c r="P82" s="291"/>
      <c r="Q82" s="291"/>
      <c r="R82" s="291"/>
      <c r="S82" s="291"/>
      <c r="T82" s="291"/>
      <c r="U82" s="291"/>
      <c r="V82" s="291"/>
      <c r="W82" s="291"/>
      <c r="X82" s="291"/>
      <c r="Y82" s="291"/>
      <c r="Z82" s="291"/>
      <c r="AA82" s="291"/>
      <c r="AB82" s="291"/>
      <c r="AC82" s="291"/>
      <c r="AD82" s="291"/>
      <c r="AE82" s="291"/>
      <c r="AF82" s="291"/>
      <c r="AG82" s="291"/>
      <c r="AH82" s="291"/>
      <c r="AI82" s="291"/>
      <c r="AJ82" s="291"/>
      <c r="AK82" s="291"/>
      <c r="AL82" s="140"/>
      <c r="AM82" s="140"/>
      <c r="AN82" s="140"/>
      <c r="AO82" s="140"/>
      <c r="AP82" s="140"/>
      <c r="AQ82" s="140"/>
      <c r="AR82" s="140"/>
      <c r="AS82" s="140"/>
      <c r="AT82" s="140"/>
    </row>
    <row r="83" spans="1:46">
      <c r="A83" s="291"/>
      <c r="B83" s="291"/>
      <c r="C83" s="291"/>
      <c r="D83" s="140"/>
      <c r="E83" s="140"/>
      <c r="F83" s="291"/>
      <c r="G83" s="140"/>
      <c r="H83" s="140"/>
      <c r="I83" s="140"/>
      <c r="J83" s="291"/>
      <c r="K83" s="292"/>
      <c r="L83" s="292"/>
      <c r="M83" s="292"/>
      <c r="N83" s="291"/>
      <c r="O83" s="291"/>
      <c r="P83" s="291"/>
      <c r="Q83" s="291"/>
      <c r="R83" s="291"/>
      <c r="S83" s="291"/>
      <c r="T83" s="291"/>
      <c r="U83" s="291"/>
      <c r="V83" s="291"/>
      <c r="W83" s="291"/>
      <c r="X83" s="291"/>
      <c r="Y83" s="291"/>
      <c r="Z83" s="291"/>
      <c r="AA83" s="291"/>
      <c r="AB83" s="291"/>
      <c r="AC83" s="291"/>
      <c r="AD83" s="291"/>
      <c r="AE83" s="291"/>
      <c r="AF83" s="291"/>
      <c r="AG83" s="291"/>
      <c r="AH83" s="291"/>
      <c r="AI83" s="291"/>
      <c r="AJ83" s="291"/>
      <c r="AK83" s="291"/>
      <c r="AL83" s="140"/>
      <c r="AM83" s="140"/>
      <c r="AN83" s="140"/>
      <c r="AO83" s="140"/>
      <c r="AP83" s="140"/>
      <c r="AQ83" s="140"/>
      <c r="AR83" s="140"/>
      <c r="AS83" s="140"/>
      <c r="AT83" s="140"/>
    </row>
    <row r="84" spans="1:46">
      <c r="A84" s="291"/>
      <c r="B84" s="291"/>
      <c r="C84" s="291"/>
      <c r="D84" s="140"/>
      <c r="E84" s="140"/>
      <c r="F84" s="291"/>
      <c r="G84" s="140"/>
      <c r="H84" s="140"/>
      <c r="I84" s="140"/>
      <c r="J84" s="291"/>
      <c r="K84" s="292"/>
      <c r="L84" s="292"/>
      <c r="M84" s="292"/>
      <c r="N84" s="291"/>
      <c r="O84" s="291"/>
      <c r="P84" s="291"/>
      <c r="Q84" s="291"/>
      <c r="R84" s="291"/>
      <c r="S84" s="291"/>
      <c r="T84" s="291"/>
      <c r="U84" s="291"/>
      <c r="V84" s="291"/>
      <c r="W84" s="291"/>
      <c r="X84" s="291"/>
      <c r="Y84" s="291"/>
      <c r="Z84" s="291"/>
      <c r="AA84" s="291"/>
      <c r="AB84" s="291"/>
      <c r="AC84" s="291"/>
      <c r="AD84" s="291"/>
      <c r="AE84" s="291"/>
      <c r="AF84" s="291"/>
      <c r="AG84" s="291"/>
      <c r="AH84" s="291"/>
      <c r="AI84" s="291"/>
      <c r="AJ84" s="291"/>
      <c r="AK84" s="291"/>
      <c r="AL84" s="140"/>
      <c r="AM84" s="140"/>
      <c r="AN84" s="140"/>
      <c r="AO84" s="140"/>
      <c r="AP84" s="140"/>
      <c r="AQ84" s="140"/>
      <c r="AR84" s="140"/>
      <c r="AS84" s="140"/>
      <c r="AT84" s="140"/>
    </row>
    <row r="85" spans="1:46">
      <c r="A85" s="291"/>
      <c r="B85" s="291"/>
      <c r="C85" s="291"/>
      <c r="D85" s="140"/>
      <c r="E85" s="140"/>
      <c r="F85" s="291"/>
      <c r="G85" s="140"/>
      <c r="H85" s="140"/>
      <c r="I85" s="140"/>
      <c r="J85" s="291"/>
      <c r="K85" s="292"/>
      <c r="L85" s="292"/>
      <c r="M85" s="292"/>
      <c r="N85" s="291"/>
      <c r="O85" s="291"/>
      <c r="P85" s="291"/>
      <c r="Q85" s="291"/>
      <c r="R85" s="291"/>
      <c r="S85" s="291"/>
      <c r="T85" s="291"/>
      <c r="U85" s="291"/>
      <c r="V85" s="291"/>
      <c r="W85" s="291"/>
      <c r="X85" s="291"/>
      <c r="Y85" s="291"/>
      <c r="Z85" s="291"/>
      <c r="AA85" s="291"/>
      <c r="AB85" s="291"/>
      <c r="AC85" s="291"/>
      <c r="AD85" s="291"/>
      <c r="AE85" s="291"/>
      <c r="AF85" s="291"/>
      <c r="AG85" s="291"/>
      <c r="AH85" s="291"/>
      <c r="AI85" s="291"/>
      <c r="AJ85" s="291"/>
      <c r="AK85" s="291"/>
      <c r="AL85" s="140"/>
      <c r="AM85" s="140"/>
      <c r="AN85" s="140"/>
      <c r="AO85" s="140"/>
      <c r="AP85" s="140"/>
      <c r="AQ85" s="140"/>
      <c r="AR85" s="140"/>
      <c r="AS85" s="140"/>
      <c r="AT85" s="140"/>
    </row>
    <row r="86" spans="1:46">
      <c r="A86" s="291"/>
      <c r="B86" s="291"/>
      <c r="C86" s="291"/>
      <c r="D86" s="140"/>
      <c r="E86" s="140"/>
      <c r="F86" s="291"/>
      <c r="G86" s="140"/>
      <c r="H86" s="140"/>
      <c r="I86" s="140"/>
      <c r="J86" s="291"/>
      <c r="K86" s="291"/>
      <c r="L86" s="291"/>
      <c r="M86" s="291"/>
      <c r="N86" s="291"/>
      <c r="O86" s="291"/>
      <c r="P86" s="291"/>
      <c r="Q86" s="291"/>
      <c r="R86" s="291"/>
      <c r="S86" s="291"/>
      <c r="T86" s="291"/>
      <c r="U86" s="291"/>
      <c r="V86" s="291"/>
      <c r="W86" s="291"/>
      <c r="X86" s="291"/>
      <c r="Y86" s="291"/>
      <c r="Z86" s="291"/>
      <c r="AA86" s="291"/>
      <c r="AB86" s="291"/>
      <c r="AC86" s="291"/>
      <c r="AD86" s="291"/>
      <c r="AE86" s="291"/>
      <c r="AF86" s="291"/>
      <c r="AG86" s="291"/>
      <c r="AH86" s="291"/>
      <c r="AI86" s="291"/>
      <c r="AJ86" s="291"/>
      <c r="AK86" s="291"/>
      <c r="AL86" s="140"/>
      <c r="AM86" s="140"/>
      <c r="AN86" s="140"/>
      <c r="AO86" s="140"/>
      <c r="AP86" s="140"/>
      <c r="AQ86" s="140"/>
      <c r="AR86" s="140"/>
      <c r="AS86" s="140"/>
      <c r="AT86" s="140"/>
    </row>
    <row r="87" spans="1:46">
      <c r="A87" s="291"/>
      <c r="B87" s="291"/>
      <c r="C87" s="291"/>
      <c r="D87" s="140"/>
      <c r="E87" s="140"/>
      <c r="F87" s="291"/>
      <c r="G87" s="140"/>
      <c r="H87" s="140"/>
      <c r="I87" s="140"/>
      <c r="J87" s="291"/>
      <c r="K87" s="291"/>
      <c r="L87" s="291"/>
      <c r="M87" s="291"/>
      <c r="N87" s="291"/>
      <c r="O87" s="291"/>
      <c r="P87" s="291"/>
      <c r="Q87" s="291"/>
      <c r="R87" s="291"/>
      <c r="S87" s="291"/>
      <c r="T87" s="291"/>
      <c r="U87" s="291"/>
      <c r="V87" s="291"/>
      <c r="W87" s="291"/>
      <c r="X87" s="291"/>
      <c r="Y87" s="291"/>
      <c r="Z87" s="291"/>
      <c r="AA87" s="291"/>
      <c r="AB87" s="291"/>
      <c r="AC87" s="291"/>
      <c r="AD87" s="291"/>
      <c r="AE87" s="291"/>
      <c r="AF87" s="291"/>
      <c r="AG87" s="291"/>
      <c r="AH87" s="291"/>
      <c r="AI87" s="291"/>
      <c r="AJ87" s="291"/>
      <c r="AK87" s="291"/>
      <c r="AL87" s="140"/>
      <c r="AM87" s="140"/>
      <c r="AN87" s="140"/>
      <c r="AO87" s="140"/>
      <c r="AP87" s="140"/>
      <c r="AQ87" s="140"/>
      <c r="AR87" s="140"/>
      <c r="AS87" s="140"/>
      <c r="AT87" s="140"/>
    </row>
    <row r="88" spans="1:46">
      <c r="A88" s="291"/>
      <c r="B88" s="291"/>
      <c r="C88" s="291"/>
      <c r="D88" s="140"/>
      <c r="E88" s="140"/>
      <c r="F88" s="291"/>
      <c r="G88" s="140"/>
      <c r="H88" s="140"/>
      <c r="I88" s="140"/>
      <c r="J88" s="291"/>
      <c r="K88" s="291"/>
      <c r="L88" s="291"/>
      <c r="M88" s="291"/>
      <c r="N88" s="291"/>
      <c r="O88" s="291"/>
      <c r="P88" s="291"/>
      <c r="Q88" s="291"/>
      <c r="R88" s="291"/>
      <c r="S88" s="291"/>
      <c r="T88" s="291"/>
      <c r="U88" s="291"/>
      <c r="V88" s="291"/>
      <c r="W88" s="291"/>
      <c r="X88" s="291"/>
      <c r="Y88" s="291"/>
      <c r="Z88" s="291"/>
      <c r="AA88" s="291"/>
      <c r="AB88" s="291"/>
      <c r="AC88" s="291"/>
      <c r="AD88" s="291"/>
      <c r="AE88" s="291"/>
      <c r="AF88" s="291"/>
      <c r="AG88" s="291"/>
      <c r="AH88" s="291"/>
      <c r="AI88" s="291"/>
      <c r="AJ88" s="291"/>
      <c r="AK88" s="291"/>
      <c r="AL88" s="140"/>
      <c r="AM88" s="140"/>
      <c r="AN88" s="140"/>
      <c r="AO88" s="140"/>
      <c r="AP88" s="140"/>
      <c r="AQ88" s="140"/>
      <c r="AR88" s="140"/>
      <c r="AS88" s="140"/>
      <c r="AT88" s="140"/>
    </row>
    <row r="89" spans="1:46">
      <c r="A89" s="291"/>
      <c r="B89" s="291"/>
      <c r="C89" s="291"/>
      <c r="D89" s="140"/>
      <c r="E89" s="140"/>
      <c r="F89" s="291"/>
      <c r="G89" s="291"/>
      <c r="H89" s="291"/>
      <c r="I89" s="291"/>
      <c r="J89" s="291"/>
      <c r="K89" s="291"/>
      <c r="L89" s="291"/>
      <c r="M89" s="291"/>
      <c r="N89" s="291"/>
      <c r="O89" s="291"/>
      <c r="P89" s="291"/>
      <c r="Q89" s="291"/>
      <c r="R89" s="291"/>
      <c r="S89" s="291"/>
      <c r="T89" s="291"/>
      <c r="U89" s="291"/>
      <c r="V89" s="291"/>
      <c r="W89" s="291"/>
      <c r="X89" s="291"/>
      <c r="Y89" s="291"/>
      <c r="Z89" s="291"/>
      <c r="AA89" s="291"/>
      <c r="AB89" s="291"/>
      <c r="AC89" s="291"/>
      <c r="AD89" s="291"/>
      <c r="AE89" s="291"/>
      <c r="AF89" s="291"/>
      <c r="AG89" s="291"/>
      <c r="AH89" s="291"/>
      <c r="AI89" s="291"/>
      <c r="AJ89" s="291"/>
      <c r="AK89" s="291"/>
      <c r="AL89" s="140"/>
      <c r="AM89" s="140"/>
      <c r="AN89" s="140"/>
      <c r="AO89" s="140"/>
      <c r="AP89" s="140"/>
      <c r="AQ89" s="140"/>
      <c r="AR89" s="140"/>
      <c r="AS89" s="140"/>
      <c r="AT89" s="140"/>
    </row>
    <row r="90" spans="1:46">
      <c r="A90" s="291"/>
      <c r="B90" s="291"/>
      <c r="C90" s="291"/>
      <c r="D90" s="140"/>
      <c r="E90" s="140"/>
      <c r="F90" s="291"/>
      <c r="G90" s="291"/>
      <c r="H90" s="291"/>
      <c r="I90" s="291"/>
      <c r="J90" s="291"/>
      <c r="K90" s="291"/>
      <c r="L90" s="291"/>
      <c r="M90" s="291"/>
      <c r="N90" s="291"/>
      <c r="O90" s="291"/>
      <c r="P90" s="291"/>
      <c r="Q90" s="291"/>
      <c r="R90" s="291"/>
      <c r="S90" s="291"/>
      <c r="T90" s="291"/>
      <c r="U90" s="291"/>
      <c r="V90" s="291"/>
      <c r="W90" s="291"/>
      <c r="X90" s="291"/>
      <c r="Y90" s="291"/>
      <c r="Z90" s="291"/>
      <c r="AA90" s="291"/>
      <c r="AB90" s="291"/>
      <c r="AC90" s="291"/>
      <c r="AD90" s="291"/>
      <c r="AE90" s="291"/>
      <c r="AF90" s="291"/>
      <c r="AG90" s="291"/>
      <c r="AH90" s="291"/>
      <c r="AI90" s="291"/>
      <c r="AJ90" s="291"/>
      <c r="AK90" s="291"/>
      <c r="AL90" s="140"/>
      <c r="AM90" s="140"/>
      <c r="AN90" s="140"/>
      <c r="AO90" s="140"/>
      <c r="AP90" s="140"/>
      <c r="AQ90" s="140"/>
      <c r="AR90" s="140"/>
      <c r="AS90" s="140"/>
      <c r="AT90" s="140"/>
    </row>
    <row r="91" spans="1:46">
      <c r="A91" s="291"/>
      <c r="B91" s="291"/>
      <c r="C91" s="291"/>
      <c r="D91" s="140"/>
      <c r="E91" s="140"/>
      <c r="F91" s="291"/>
      <c r="G91" s="291"/>
      <c r="H91" s="291"/>
      <c r="I91" s="291"/>
      <c r="J91" s="291"/>
      <c r="K91" s="291"/>
      <c r="L91" s="291"/>
      <c r="M91" s="291"/>
      <c r="N91" s="291"/>
      <c r="O91" s="291"/>
      <c r="P91" s="291"/>
      <c r="Q91" s="291"/>
      <c r="R91" s="291"/>
      <c r="S91" s="291"/>
      <c r="T91" s="291"/>
      <c r="U91" s="291"/>
      <c r="V91" s="291"/>
      <c r="W91" s="291"/>
      <c r="X91" s="291"/>
      <c r="Y91" s="291"/>
      <c r="Z91" s="291"/>
      <c r="AA91" s="291"/>
      <c r="AB91" s="291"/>
      <c r="AC91" s="291"/>
      <c r="AD91" s="291"/>
      <c r="AE91" s="291"/>
      <c r="AF91" s="291"/>
      <c r="AG91" s="291"/>
      <c r="AH91" s="291"/>
      <c r="AI91" s="291"/>
      <c r="AJ91" s="291"/>
      <c r="AK91" s="291"/>
      <c r="AL91" s="140"/>
      <c r="AM91" s="140"/>
      <c r="AN91" s="140"/>
      <c r="AO91" s="140"/>
      <c r="AP91" s="140"/>
      <c r="AQ91" s="140"/>
      <c r="AR91" s="140"/>
      <c r="AS91" s="140"/>
      <c r="AT91" s="140"/>
    </row>
    <row r="92" spans="1:46">
      <c r="A92" s="291"/>
      <c r="B92" s="291"/>
      <c r="C92" s="291"/>
      <c r="D92" s="140"/>
      <c r="E92" s="140"/>
      <c r="F92" s="291"/>
      <c r="G92" s="291"/>
      <c r="H92" s="291"/>
      <c r="I92" s="291"/>
      <c r="J92" s="291"/>
      <c r="K92" s="291"/>
      <c r="L92" s="291"/>
      <c r="M92" s="291"/>
      <c r="N92" s="291"/>
      <c r="O92" s="291"/>
      <c r="P92" s="291"/>
      <c r="Q92" s="291"/>
      <c r="R92" s="291"/>
      <c r="S92" s="291"/>
      <c r="T92" s="291"/>
      <c r="U92" s="291"/>
      <c r="V92" s="291"/>
      <c r="W92" s="291"/>
      <c r="X92" s="291"/>
      <c r="Y92" s="291"/>
      <c r="Z92" s="291"/>
      <c r="AA92" s="291"/>
      <c r="AB92" s="291"/>
      <c r="AC92" s="291"/>
      <c r="AD92" s="291"/>
      <c r="AE92" s="291"/>
      <c r="AF92" s="291"/>
      <c r="AG92" s="291"/>
      <c r="AH92" s="291"/>
      <c r="AI92" s="291"/>
      <c r="AJ92" s="291"/>
      <c r="AK92" s="291"/>
      <c r="AL92" s="140"/>
      <c r="AM92" s="140"/>
      <c r="AN92" s="140"/>
      <c r="AO92" s="140"/>
      <c r="AP92" s="140"/>
      <c r="AQ92" s="140"/>
      <c r="AR92" s="140"/>
      <c r="AS92" s="140"/>
      <c r="AT92" s="140"/>
    </row>
    <row r="93" spans="1:46">
      <c r="A93" s="291"/>
      <c r="B93" s="291"/>
      <c r="C93" s="291"/>
      <c r="D93" s="140"/>
      <c r="E93" s="140"/>
      <c r="F93" s="291"/>
      <c r="G93" s="291"/>
      <c r="H93" s="291"/>
      <c r="I93" s="291"/>
      <c r="J93" s="291"/>
      <c r="K93" s="291"/>
      <c r="L93" s="291"/>
      <c r="M93" s="291"/>
      <c r="N93" s="291"/>
      <c r="O93" s="291"/>
      <c r="P93" s="291"/>
      <c r="Q93" s="291"/>
      <c r="R93" s="291"/>
      <c r="S93" s="291"/>
      <c r="T93" s="291"/>
      <c r="U93" s="291"/>
      <c r="V93" s="291"/>
      <c r="W93" s="291"/>
      <c r="X93" s="291"/>
      <c r="Y93" s="291"/>
      <c r="Z93" s="291"/>
      <c r="AA93" s="291"/>
      <c r="AB93" s="291"/>
      <c r="AC93" s="291"/>
      <c r="AD93" s="291"/>
      <c r="AE93" s="291"/>
      <c r="AF93" s="291"/>
      <c r="AG93" s="291"/>
      <c r="AH93" s="291"/>
      <c r="AI93" s="291"/>
      <c r="AJ93" s="291"/>
      <c r="AK93" s="291"/>
      <c r="AL93" s="140"/>
      <c r="AM93" s="140"/>
      <c r="AN93" s="140"/>
      <c r="AO93" s="140"/>
      <c r="AP93" s="140"/>
      <c r="AQ93" s="140"/>
      <c r="AR93" s="140"/>
      <c r="AS93" s="140"/>
      <c r="AT93" s="140"/>
    </row>
    <row r="94" spans="1:46">
      <c r="A94" s="291"/>
      <c r="B94" s="291"/>
      <c r="C94" s="291"/>
      <c r="D94" s="140"/>
      <c r="E94" s="140"/>
      <c r="F94" s="291"/>
      <c r="G94" s="291"/>
      <c r="H94" s="291"/>
      <c r="I94" s="291"/>
      <c r="J94" s="291"/>
      <c r="K94" s="291"/>
      <c r="L94" s="291"/>
      <c r="M94" s="291"/>
      <c r="N94" s="291"/>
      <c r="O94" s="291"/>
      <c r="P94" s="291"/>
      <c r="Q94" s="291"/>
      <c r="R94" s="291"/>
      <c r="S94" s="291"/>
      <c r="T94" s="291"/>
      <c r="U94" s="291"/>
      <c r="V94" s="291"/>
      <c r="W94" s="291"/>
      <c r="X94" s="291"/>
      <c r="Y94" s="291"/>
      <c r="Z94" s="291"/>
      <c r="AA94" s="291"/>
      <c r="AB94" s="291"/>
      <c r="AC94" s="291"/>
      <c r="AD94" s="291"/>
      <c r="AE94" s="291"/>
      <c r="AF94" s="291"/>
      <c r="AG94" s="291"/>
      <c r="AH94" s="291"/>
      <c r="AI94" s="291"/>
      <c r="AJ94" s="291"/>
      <c r="AK94" s="291"/>
      <c r="AL94" s="140"/>
      <c r="AM94" s="140"/>
      <c r="AN94" s="140"/>
      <c r="AO94" s="140"/>
      <c r="AP94" s="140"/>
      <c r="AQ94" s="140"/>
      <c r="AR94" s="140"/>
      <c r="AS94" s="140"/>
      <c r="AT94" s="140"/>
    </row>
    <row r="95" spans="1:46">
      <c r="A95" s="291"/>
      <c r="B95" s="291"/>
      <c r="C95" s="291"/>
      <c r="D95" s="140"/>
      <c r="E95" s="140"/>
      <c r="F95" s="291"/>
      <c r="G95" s="291"/>
      <c r="H95" s="291"/>
      <c r="I95" s="291"/>
      <c r="J95" s="291"/>
      <c r="K95" s="291"/>
      <c r="L95" s="291"/>
      <c r="M95" s="291"/>
      <c r="N95" s="291"/>
      <c r="O95" s="291"/>
      <c r="P95" s="291"/>
      <c r="Q95" s="291"/>
      <c r="R95" s="291"/>
      <c r="S95" s="291"/>
      <c r="T95" s="291"/>
      <c r="U95" s="291"/>
      <c r="V95" s="291"/>
      <c r="W95" s="291"/>
      <c r="X95" s="291"/>
      <c r="Y95" s="291"/>
      <c r="Z95" s="291"/>
      <c r="AA95" s="291"/>
      <c r="AB95" s="291"/>
      <c r="AC95" s="291"/>
      <c r="AD95" s="291"/>
      <c r="AE95" s="291"/>
      <c r="AF95" s="291"/>
      <c r="AG95" s="291"/>
      <c r="AH95" s="291"/>
      <c r="AI95" s="291"/>
      <c r="AJ95" s="291"/>
      <c r="AK95" s="291"/>
      <c r="AL95" s="140"/>
      <c r="AM95" s="140"/>
      <c r="AN95" s="140"/>
      <c r="AO95" s="140"/>
      <c r="AP95" s="140"/>
      <c r="AQ95" s="140"/>
      <c r="AR95" s="140"/>
      <c r="AS95" s="140"/>
      <c r="AT95" s="140"/>
    </row>
    <row r="96" spans="1:46">
      <c r="A96" s="291"/>
      <c r="B96" s="291"/>
      <c r="C96" s="291"/>
      <c r="D96" s="140"/>
      <c r="E96" s="140"/>
      <c r="F96" s="291"/>
      <c r="G96" s="291"/>
      <c r="H96" s="291"/>
      <c r="I96" s="291"/>
      <c r="J96" s="291"/>
      <c r="K96" s="291"/>
      <c r="L96" s="291"/>
      <c r="M96" s="291"/>
      <c r="N96" s="291"/>
      <c r="O96" s="291"/>
      <c r="P96" s="291"/>
      <c r="Q96" s="291"/>
      <c r="R96" s="291"/>
      <c r="S96" s="291"/>
      <c r="T96" s="291"/>
      <c r="U96" s="291"/>
      <c r="V96" s="291"/>
      <c r="W96" s="291"/>
      <c r="X96" s="291"/>
      <c r="Y96" s="291"/>
      <c r="Z96" s="291"/>
      <c r="AA96" s="291"/>
      <c r="AB96" s="291"/>
      <c r="AC96" s="291"/>
      <c r="AD96" s="291"/>
      <c r="AE96" s="291"/>
      <c r="AF96" s="291"/>
      <c r="AG96" s="291"/>
      <c r="AH96" s="291"/>
      <c r="AI96" s="291"/>
      <c r="AJ96" s="291"/>
      <c r="AK96" s="291"/>
      <c r="AL96" s="140"/>
      <c r="AM96" s="140"/>
      <c r="AN96" s="140"/>
      <c r="AO96" s="140"/>
      <c r="AP96" s="140"/>
      <c r="AQ96" s="140"/>
      <c r="AR96" s="140"/>
      <c r="AS96" s="140"/>
      <c r="AT96" s="140"/>
    </row>
    <row r="97" spans="1:46">
      <c r="A97" s="291"/>
      <c r="B97" s="291"/>
      <c r="C97" s="291"/>
      <c r="D97" s="140"/>
      <c r="E97" s="140"/>
      <c r="F97" s="291"/>
      <c r="G97" s="291"/>
      <c r="H97" s="291"/>
      <c r="I97" s="291"/>
      <c r="J97" s="291"/>
      <c r="K97" s="291"/>
      <c r="L97" s="291"/>
      <c r="M97" s="291"/>
      <c r="N97" s="291"/>
      <c r="O97" s="291"/>
      <c r="P97" s="291"/>
      <c r="Q97" s="291"/>
      <c r="R97" s="291"/>
      <c r="S97" s="291"/>
      <c r="T97" s="291"/>
      <c r="U97" s="291"/>
      <c r="V97" s="291"/>
      <c r="W97" s="291"/>
      <c r="X97" s="291"/>
      <c r="Y97" s="291"/>
      <c r="Z97" s="291"/>
      <c r="AA97" s="291"/>
      <c r="AB97" s="291"/>
      <c r="AC97" s="291"/>
      <c r="AD97" s="291"/>
      <c r="AE97" s="291"/>
      <c r="AF97" s="291"/>
      <c r="AG97" s="291"/>
      <c r="AH97" s="291"/>
      <c r="AI97" s="291"/>
      <c r="AJ97" s="291"/>
      <c r="AK97" s="291"/>
      <c r="AL97" s="140"/>
      <c r="AM97" s="140"/>
      <c r="AN97" s="140"/>
      <c r="AO97" s="140"/>
      <c r="AP97" s="140"/>
      <c r="AQ97" s="140"/>
      <c r="AR97" s="140"/>
      <c r="AS97" s="140"/>
      <c r="AT97" s="140"/>
    </row>
    <row r="98" spans="1:46">
      <c r="A98" s="291"/>
      <c r="B98" s="291"/>
      <c r="C98" s="291"/>
      <c r="D98" s="140"/>
      <c r="E98" s="140"/>
      <c r="F98" s="291"/>
      <c r="G98" s="291"/>
      <c r="H98" s="291"/>
      <c r="I98" s="291"/>
      <c r="J98" s="291"/>
      <c r="K98" s="291"/>
      <c r="L98" s="291"/>
      <c r="M98" s="291"/>
      <c r="N98" s="291"/>
      <c r="O98" s="291"/>
      <c r="P98" s="291"/>
      <c r="Q98" s="291"/>
      <c r="R98" s="291"/>
      <c r="S98" s="291"/>
      <c r="T98" s="291"/>
      <c r="U98" s="291"/>
      <c r="V98" s="291"/>
      <c r="W98" s="291"/>
      <c r="X98" s="291"/>
      <c r="Y98" s="291"/>
      <c r="Z98" s="291"/>
      <c r="AA98" s="291"/>
      <c r="AB98" s="291"/>
      <c r="AC98" s="291"/>
      <c r="AD98" s="291"/>
      <c r="AE98" s="291"/>
      <c r="AF98" s="291"/>
      <c r="AG98" s="291"/>
      <c r="AH98" s="291"/>
      <c r="AI98" s="291"/>
      <c r="AJ98" s="291"/>
      <c r="AK98" s="291"/>
      <c r="AL98" s="140"/>
      <c r="AM98" s="140"/>
      <c r="AN98" s="140"/>
      <c r="AO98" s="140"/>
      <c r="AP98" s="140"/>
      <c r="AQ98" s="140"/>
      <c r="AR98" s="140"/>
      <c r="AS98" s="140"/>
      <c r="AT98" s="140"/>
    </row>
    <row r="99" spans="1:46">
      <c r="A99" s="291"/>
      <c r="B99" s="291"/>
      <c r="C99" s="291"/>
      <c r="D99" s="140"/>
      <c r="E99" s="140"/>
      <c r="F99" s="291"/>
      <c r="G99" s="291"/>
      <c r="H99" s="291"/>
      <c r="I99" s="291"/>
      <c r="J99" s="291"/>
      <c r="K99" s="291"/>
      <c r="L99" s="291"/>
      <c r="M99" s="291"/>
      <c r="N99" s="291"/>
      <c r="O99" s="291"/>
      <c r="P99" s="291"/>
      <c r="Q99" s="291"/>
      <c r="R99" s="291"/>
      <c r="S99" s="291"/>
      <c r="T99" s="291"/>
      <c r="U99" s="291"/>
      <c r="V99" s="291"/>
      <c r="W99" s="291"/>
      <c r="X99" s="291"/>
      <c r="Y99" s="291"/>
      <c r="Z99" s="291"/>
      <c r="AA99" s="291"/>
      <c r="AB99" s="291"/>
      <c r="AC99" s="291"/>
      <c r="AD99" s="291"/>
      <c r="AE99" s="291"/>
      <c r="AF99" s="291"/>
      <c r="AG99" s="291"/>
      <c r="AH99" s="291"/>
      <c r="AI99" s="291"/>
      <c r="AJ99" s="291"/>
      <c r="AK99" s="291"/>
      <c r="AL99" s="140"/>
      <c r="AM99" s="140"/>
      <c r="AN99" s="140"/>
      <c r="AO99" s="140"/>
      <c r="AP99" s="140"/>
      <c r="AQ99" s="140"/>
      <c r="AR99" s="140"/>
      <c r="AS99" s="140"/>
      <c r="AT99" s="140"/>
    </row>
    <row r="100" spans="1:46">
      <c r="A100" s="291"/>
      <c r="B100" s="291"/>
      <c r="C100" s="291"/>
      <c r="D100" s="140"/>
      <c r="E100" s="140"/>
      <c r="F100" s="291"/>
      <c r="G100" s="291"/>
      <c r="H100" s="291"/>
      <c r="I100" s="291"/>
      <c r="J100" s="291"/>
      <c r="K100" s="291"/>
      <c r="L100" s="291"/>
      <c r="M100" s="291"/>
      <c r="N100" s="291"/>
      <c r="O100" s="291"/>
      <c r="P100" s="291"/>
      <c r="Q100" s="291"/>
      <c r="R100" s="291"/>
      <c r="S100" s="291"/>
      <c r="T100" s="291"/>
      <c r="U100" s="291"/>
      <c r="V100" s="291"/>
      <c r="W100" s="291"/>
      <c r="X100" s="291"/>
      <c r="Y100" s="291"/>
      <c r="Z100" s="291"/>
      <c r="AA100" s="291"/>
      <c r="AB100" s="291"/>
      <c r="AC100" s="291"/>
      <c r="AD100" s="291"/>
      <c r="AE100" s="291"/>
      <c r="AF100" s="291"/>
      <c r="AG100" s="291"/>
      <c r="AH100" s="291"/>
      <c r="AI100" s="291"/>
      <c r="AJ100" s="291"/>
      <c r="AK100" s="291"/>
      <c r="AL100" s="140"/>
      <c r="AM100" s="140"/>
      <c r="AN100" s="140"/>
      <c r="AO100" s="140"/>
      <c r="AP100" s="140"/>
      <c r="AQ100" s="140"/>
      <c r="AR100" s="140"/>
      <c r="AS100" s="140"/>
      <c r="AT100" s="140"/>
    </row>
    <row r="101" spans="1:46">
      <c r="A101" s="291"/>
      <c r="B101" s="291"/>
      <c r="C101" s="291"/>
      <c r="D101" s="140"/>
      <c r="E101" s="140"/>
      <c r="F101" s="291"/>
      <c r="G101" s="291"/>
      <c r="H101" s="291"/>
      <c r="I101" s="291"/>
      <c r="J101" s="291"/>
      <c r="K101" s="291"/>
      <c r="L101" s="291"/>
      <c r="M101" s="291"/>
      <c r="N101" s="291"/>
      <c r="O101" s="291"/>
      <c r="P101" s="291"/>
      <c r="Q101" s="291"/>
      <c r="R101" s="291"/>
      <c r="S101" s="291"/>
      <c r="T101" s="291"/>
      <c r="U101" s="291"/>
      <c r="V101" s="291"/>
      <c r="W101" s="291"/>
      <c r="X101" s="291"/>
      <c r="Y101" s="291"/>
      <c r="Z101" s="291"/>
      <c r="AA101" s="291"/>
      <c r="AB101" s="291"/>
      <c r="AC101" s="291"/>
      <c r="AD101" s="291"/>
      <c r="AE101" s="291"/>
      <c r="AF101" s="291"/>
      <c r="AG101" s="291"/>
      <c r="AH101" s="291"/>
      <c r="AI101" s="291"/>
      <c r="AJ101" s="291"/>
      <c r="AK101" s="291"/>
      <c r="AL101" s="140"/>
      <c r="AM101" s="140"/>
      <c r="AN101" s="140"/>
      <c r="AO101" s="140"/>
      <c r="AP101" s="140"/>
      <c r="AQ101" s="140"/>
      <c r="AR101" s="140"/>
      <c r="AS101" s="140"/>
      <c r="AT101" s="140"/>
    </row>
    <row r="102" spans="1:46">
      <c r="A102" s="291"/>
      <c r="B102" s="291"/>
      <c r="C102" s="291"/>
      <c r="D102" s="140"/>
      <c r="E102" s="140"/>
      <c r="F102" s="291"/>
      <c r="G102" s="291"/>
      <c r="H102" s="291"/>
      <c r="I102" s="291"/>
      <c r="J102" s="291"/>
      <c r="K102" s="291"/>
      <c r="L102" s="291"/>
      <c r="M102" s="291"/>
      <c r="N102" s="291"/>
      <c r="O102" s="291"/>
      <c r="P102" s="291"/>
      <c r="Q102" s="291"/>
      <c r="R102" s="291"/>
      <c r="S102" s="291"/>
      <c r="T102" s="291"/>
      <c r="U102" s="291"/>
      <c r="V102" s="291"/>
      <c r="W102" s="291"/>
      <c r="X102" s="291"/>
      <c r="Y102" s="291"/>
      <c r="Z102" s="291"/>
      <c r="AA102" s="291"/>
      <c r="AB102" s="291"/>
      <c r="AC102" s="291"/>
      <c r="AD102" s="291"/>
      <c r="AE102" s="291"/>
      <c r="AF102" s="291"/>
      <c r="AG102" s="291"/>
      <c r="AH102" s="291"/>
      <c r="AI102" s="291"/>
      <c r="AJ102" s="291"/>
      <c r="AK102" s="291"/>
      <c r="AL102" s="140"/>
      <c r="AM102" s="140"/>
      <c r="AN102" s="140"/>
      <c r="AO102" s="140"/>
      <c r="AP102" s="140"/>
      <c r="AQ102" s="140"/>
      <c r="AR102" s="140"/>
      <c r="AS102" s="140"/>
      <c r="AT102" s="140"/>
    </row>
    <row r="103" spans="1:46">
      <c r="A103" s="29"/>
      <c r="B103" s="29"/>
      <c r="C103" s="29"/>
      <c r="F103" s="29"/>
      <c r="G103" s="29"/>
      <c r="H103" s="29"/>
      <c r="I103" s="29"/>
      <c r="J103" s="29"/>
      <c r="K103" s="29"/>
      <c r="L103" s="29"/>
      <c r="M103" s="29"/>
      <c r="N103" s="29"/>
      <c r="O103" s="29"/>
      <c r="P103" s="29"/>
      <c r="Q103" s="29"/>
      <c r="R103" s="29"/>
      <c r="S103" s="29"/>
      <c r="T103" s="29"/>
      <c r="U103" s="29"/>
      <c r="V103" s="29"/>
      <c r="W103" s="29"/>
      <c r="X103" s="29"/>
      <c r="Y103" s="29"/>
      <c r="Z103" s="29"/>
      <c r="AA103" s="29"/>
      <c r="AB103" s="29"/>
      <c r="AC103" s="29"/>
      <c r="AD103" s="29"/>
      <c r="AE103" s="29"/>
      <c r="AF103" s="29"/>
      <c r="AG103" s="29"/>
      <c r="AH103" s="29"/>
      <c r="AI103" s="29"/>
      <c r="AJ103" s="29"/>
      <c r="AK103" s="29"/>
    </row>
    <row r="104" spans="1:46">
      <c r="A104" s="29"/>
      <c r="B104" s="29"/>
      <c r="F104" s="29"/>
      <c r="G104" s="29"/>
      <c r="H104" s="29"/>
      <c r="I104" s="29"/>
      <c r="J104" s="29"/>
      <c r="K104" s="29"/>
      <c r="L104" s="29"/>
      <c r="M104" s="29"/>
      <c r="N104" s="29"/>
      <c r="O104" s="29"/>
      <c r="P104" s="29"/>
      <c r="Q104" s="29"/>
      <c r="R104" s="29"/>
      <c r="S104" s="29"/>
      <c r="T104" s="29"/>
      <c r="U104" s="29"/>
      <c r="V104" s="29"/>
      <c r="W104" s="29"/>
      <c r="X104" s="29"/>
      <c r="Y104" s="29"/>
      <c r="Z104" s="29"/>
      <c r="AA104" s="29"/>
      <c r="AB104" s="29"/>
      <c r="AC104" s="29"/>
      <c r="AD104" s="29"/>
      <c r="AE104" s="29"/>
      <c r="AF104" s="29"/>
      <c r="AG104" s="29"/>
      <c r="AH104" s="29"/>
      <c r="AI104" s="29"/>
      <c r="AJ104" s="29"/>
      <c r="AK104" s="29"/>
    </row>
    <row r="105" spans="1:46">
      <c r="A105" s="29"/>
      <c r="B105" s="29"/>
      <c r="C105" s="29"/>
      <c r="F105" s="29"/>
      <c r="G105" s="29"/>
      <c r="H105" s="29"/>
      <c r="I105" s="29"/>
      <c r="J105" s="29"/>
      <c r="K105" s="29"/>
      <c r="L105" s="29"/>
      <c r="M105" s="29"/>
      <c r="N105" s="29"/>
      <c r="O105" s="29"/>
      <c r="P105" s="29"/>
      <c r="Q105" s="29"/>
      <c r="R105" s="29"/>
      <c r="S105" s="29"/>
      <c r="T105" s="29"/>
      <c r="U105" s="29"/>
      <c r="V105" s="29"/>
      <c r="W105" s="29"/>
      <c r="X105" s="29"/>
      <c r="Y105" s="29"/>
      <c r="Z105" s="29"/>
      <c r="AA105" s="29"/>
      <c r="AB105" s="29"/>
      <c r="AC105" s="29"/>
      <c r="AD105" s="29"/>
      <c r="AE105" s="29"/>
      <c r="AF105" s="29"/>
      <c r="AG105" s="29"/>
      <c r="AH105" s="29"/>
      <c r="AI105" s="29"/>
      <c r="AJ105" s="29"/>
      <c r="AK105" s="29"/>
    </row>
    <row r="106" spans="1:46">
      <c r="A106" s="29"/>
      <c r="B106" s="29"/>
      <c r="C106" s="29"/>
      <c r="F106" s="29"/>
      <c r="G106" s="29"/>
      <c r="H106" s="29"/>
      <c r="I106" s="29"/>
      <c r="J106" s="29"/>
      <c r="K106" s="29"/>
      <c r="L106" s="29"/>
      <c r="M106" s="29"/>
      <c r="N106" s="29"/>
      <c r="O106" s="29"/>
      <c r="P106" s="29"/>
      <c r="Q106" s="29"/>
      <c r="R106" s="29"/>
      <c r="S106" s="29"/>
      <c r="T106" s="29"/>
      <c r="U106" s="29"/>
      <c r="V106" s="29"/>
      <c r="W106" s="29"/>
      <c r="X106" s="29"/>
      <c r="Y106" s="29"/>
      <c r="Z106" s="29"/>
      <c r="AA106" s="29"/>
      <c r="AB106" s="29"/>
      <c r="AC106" s="29"/>
      <c r="AD106" s="29"/>
      <c r="AE106" s="29"/>
      <c r="AF106" s="29"/>
      <c r="AG106" s="29"/>
      <c r="AH106" s="29"/>
      <c r="AI106" s="29"/>
      <c r="AJ106" s="29"/>
      <c r="AK106" s="29"/>
    </row>
    <row r="107" spans="1:46">
      <c r="A107" s="29"/>
      <c r="B107" s="29"/>
      <c r="C107" s="29"/>
      <c r="F107" s="29"/>
      <c r="G107" s="29"/>
      <c r="H107" s="29"/>
      <c r="I107" s="29"/>
      <c r="J107" s="29"/>
      <c r="K107" s="29"/>
      <c r="L107" s="29"/>
      <c r="M107" s="29"/>
      <c r="N107" s="29"/>
      <c r="O107" s="29"/>
      <c r="P107" s="29"/>
      <c r="Q107" s="29"/>
      <c r="R107" s="29"/>
      <c r="S107" s="29"/>
      <c r="T107" s="29"/>
      <c r="U107" s="29"/>
      <c r="V107" s="29"/>
      <c r="W107" s="29"/>
      <c r="X107" s="29"/>
      <c r="Y107" s="29"/>
      <c r="Z107" s="29"/>
      <c r="AA107" s="29"/>
      <c r="AB107" s="29"/>
      <c r="AC107" s="29"/>
      <c r="AD107" s="29"/>
      <c r="AE107" s="29"/>
      <c r="AF107" s="29"/>
      <c r="AG107" s="29"/>
      <c r="AH107" s="29"/>
      <c r="AI107" s="29"/>
      <c r="AJ107" s="29"/>
      <c r="AK107" s="29"/>
    </row>
    <row r="108" spans="1:46">
      <c r="A108" s="29"/>
      <c r="B108" s="29"/>
      <c r="C108" s="29"/>
      <c r="F108" s="29"/>
      <c r="G108" s="29"/>
      <c r="H108" s="29"/>
      <c r="I108" s="29"/>
      <c r="J108" s="29"/>
      <c r="K108" s="29"/>
      <c r="L108" s="29"/>
      <c r="M108" s="29"/>
      <c r="N108" s="29"/>
      <c r="O108" s="29"/>
      <c r="P108" s="29"/>
      <c r="Q108" s="29"/>
      <c r="R108" s="29"/>
      <c r="S108" s="29"/>
      <c r="T108" s="29"/>
      <c r="U108" s="29"/>
      <c r="V108" s="29"/>
      <c r="W108" s="29"/>
      <c r="X108" s="29"/>
      <c r="Y108" s="29"/>
      <c r="Z108" s="29"/>
      <c r="AA108" s="29"/>
      <c r="AB108" s="29"/>
      <c r="AC108" s="29"/>
      <c r="AD108" s="29"/>
      <c r="AE108" s="29"/>
      <c r="AF108" s="29"/>
      <c r="AG108" s="29"/>
      <c r="AH108" s="29"/>
      <c r="AI108" s="29"/>
      <c r="AJ108" s="29"/>
      <c r="AK108" s="29"/>
    </row>
    <row r="109" spans="1:46">
      <c r="A109" s="29"/>
      <c r="B109" s="29"/>
      <c r="C109" s="29"/>
      <c r="F109" s="29"/>
      <c r="G109" s="29"/>
      <c r="H109" s="29"/>
      <c r="I109" s="29"/>
      <c r="J109" s="29"/>
      <c r="K109" s="29"/>
      <c r="L109" s="29"/>
      <c r="M109" s="29"/>
      <c r="N109" s="29"/>
      <c r="O109" s="29"/>
      <c r="P109" s="29"/>
      <c r="Q109" s="29"/>
      <c r="R109" s="29"/>
      <c r="S109" s="29"/>
      <c r="T109" s="29"/>
      <c r="U109" s="29"/>
      <c r="V109" s="29"/>
      <c r="W109" s="29"/>
      <c r="X109" s="29"/>
      <c r="Y109" s="29"/>
      <c r="Z109" s="29"/>
      <c r="AA109" s="29"/>
      <c r="AB109" s="29"/>
      <c r="AC109" s="29"/>
      <c r="AD109" s="29"/>
      <c r="AE109" s="29"/>
      <c r="AF109" s="29"/>
      <c r="AG109" s="29"/>
      <c r="AH109" s="29"/>
      <c r="AI109" s="29"/>
      <c r="AJ109" s="29"/>
      <c r="AK109" s="29"/>
    </row>
    <row r="110" spans="1:46">
      <c r="A110" s="29"/>
      <c r="B110" s="29"/>
      <c r="C110" s="29"/>
      <c r="F110" s="29"/>
      <c r="G110" s="29"/>
      <c r="H110" s="29"/>
      <c r="I110" s="29"/>
      <c r="J110" s="29"/>
      <c r="K110" s="29"/>
      <c r="L110" s="29"/>
      <c r="M110" s="29"/>
      <c r="N110" s="29"/>
      <c r="O110" s="29"/>
      <c r="P110" s="29"/>
      <c r="Q110" s="29"/>
      <c r="R110" s="29"/>
      <c r="S110" s="29"/>
      <c r="T110" s="29"/>
      <c r="U110" s="29"/>
      <c r="V110" s="29"/>
      <c r="W110" s="29"/>
      <c r="X110" s="29"/>
      <c r="Y110" s="29"/>
      <c r="Z110" s="29"/>
      <c r="AA110" s="29"/>
      <c r="AB110" s="29"/>
      <c r="AC110" s="29"/>
      <c r="AD110" s="29"/>
      <c r="AE110" s="29"/>
      <c r="AF110" s="29"/>
      <c r="AG110" s="29"/>
      <c r="AH110" s="29"/>
      <c r="AI110" s="29"/>
      <c r="AJ110" s="29"/>
      <c r="AK110" s="29"/>
    </row>
    <row r="111" spans="1:46">
      <c r="A111" s="29"/>
      <c r="B111" s="29"/>
      <c r="C111" s="29"/>
      <c r="F111" s="29"/>
      <c r="G111" s="29"/>
      <c r="H111" s="29"/>
      <c r="I111" s="29"/>
      <c r="J111" s="29"/>
      <c r="K111" s="29"/>
      <c r="L111" s="29"/>
      <c r="M111" s="29"/>
      <c r="N111" s="29"/>
      <c r="O111" s="29"/>
      <c r="P111" s="29"/>
      <c r="Q111" s="29"/>
      <c r="R111" s="29"/>
      <c r="S111" s="29"/>
      <c r="T111" s="29"/>
      <c r="U111" s="29"/>
      <c r="V111" s="29"/>
      <c r="W111" s="29"/>
      <c r="X111" s="29"/>
      <c r="Y111" s="29"/>
      <c r="Z111" s="29"/>
      <c r="AA111" s="29"/>
      <c r="AB111" s="29"/>
      <c r="AC111" s="29"/>
      <c r="AD111" s="29"/>
      <c r="AE111" s="29"/>
      <c r="AF111" s="29"/>
      <c r="AG111" s="29"/>
      <c r="AH111" s="29"/>
      <c r="AI111" s="29"/>
      <c r="AJ111" s="29"/>
      <c r="AK111" s="29"/>
    </row>
    <row r="112" spans="1:46">
      <c r="A112" s="29"/>
      <c r="B112" s="29"/>
      <c r="C112" s="29"/>
      <c r="F112" s="29"/>
      <c r="G112" s="29"/>
      <c r="H112" s="29"/>
      <c r="I112" s="29"/>
      <c r="J112" s="29"/>
      <c r="K112" s="29"/>
      <c r="L112" s="29"/>
      <c r="M112" s="29"/>
      <c r="N112" s="29"/>
      <c r="O112" s="29"/>
      <c r="P112" s="29"/>
      <c r="Q112" s="29"/>
      <c r="R112" s="29"/>
      <c r="S112" s="29"/>
      <c r="T112" s="29"/>
      <c r="U112" s="29"/>
      <c r="V112" s="29"/>
      <c r="W112" s="29"/>
      <c r="X112" s="29"/>
      <c r="Y112" s="29"/>
      <c r="Z112" s="29"/>
      <c r="AA112" s="29"/>
      <c r="AB112" s="29"/>
      <c r="AC112" s="29"/>
      <c r="AD112" s="29"/>
      <c r="AE112" s="29"/>
      <c r="AF112" s="29"/>
      <c r="AG112" s="29"/>
      <c r="AH112" s="29"/>
      <c r="AI112" s="29"/>
      <c r="AJ112" s="29"/>
      <c r="AK112" s="29"/>
    </row>
    <row r="113" spans="1:37">
      <c r="A113" s="29"/>
      <c r="B113" s="29"/>
      <c r="C113" s="29"/>
      <c r="F113" s="29"/>
      <c r="G113" s="29"/>
      <c r="H113" s="29"/>
      <c r="I113" s="29"/>
      <c r="J113" s="29"/>
      <c r="K113" s="29"/>
      <c r="L113" s="29"/>
      <c r="M113" s="29"/>
      <c r="N113" s="29"/>
      <c r="O113" s="29"/>
      <c r="P113" s="29"/>
      <c r="Q113" s="29"/>
      <c r="R113" s="29"/>
      <c r="S113" s="29"/>
      <c r="T113" s="29"/>
      <c r="U113" s="29"/>
      <c r="V113" s="29"/>
      <c r="W113" s="29"/>
      <c r="X113" s="29"/>
      <c r="Y113" s="29"/>
      <c r="Z113" s="29"/>
      <c r="AA113" s="29"/>
      <c r="AB113" s="29"/>
      <c r="AC113" s="29"/>
      <c r="AD113" s="29"/>
      <c r="AE113" s="29"/>
      <c r="AF113" s="29"/>
      <c r="AG113" s="29"/>
      <c r="AH113" s="29"/>
      <c r="AI113" s="29"/>
      <c r="AJ113" s="29"/>
      <c r="AK113" s="29"/>
    </row>
    <row r="114" spans="1:37">
      <c r="A114" s="29"/>
      <c r="B114" s="29"/>
      <c r="C114" s="29"/>
      <c r="F114" s="29"/>
      <c r="G114" s="29"/>
      <c r="H114" s="29"/>
      <c r="I114" s="29"/>
      <c r="J114" s="29"/>
      <c r="K114" s="29"/>
      <c r="L114" s="29"/>
      <c r="M114" s="29"/>
      <c r="N114" s="29"/>
      <c r="O114" s="29"/>
      <c r="P114" s="29"/>
      <c r="Q114" s="29"/>
      <c r="R114" s="29"/>
      <c r="S114" s="29"/>
      <c r="T114" s="29"/>
      <c r="U114" s="29"/>
      <c r="V114" s="29"/>
      <c r="W114" s="29"/>
      <c r="X114" s="29"/>
      <c r="Y114" s="29"/>
      <c r="Z114" s="29"/>
      <c r="AA114" s="29"/>
      <c r="AB114" s="29"/>
      <c r="AC114" s="29"/>
      <c r="AD114" s="29"/>
      <c r="AE114" s="29"/>
      <c r="AF114" s="29"/>
      <c r="AG114" s="29"/>
      <c r="AH114" s="29"/>
      <c r="AI114" s="29"/>
      <c r="AJ114" s="29"/>
      <c r="AK114" s="29"/>
    </row>
    <row r="115" spans="1:37">
      <c r="A115" s="29"/>
      <c r="B115" s="29"/>
      <c r="C115" s="29"/>
      <c r="F115" s="29"/>
      <c r="G115" s="29"/>
      <c r="H115" s="29"/>
      <c r="I115" s="29"/>
      <c r="J115" s="29"/>
      <c r="K115" s="29"/>
      <c r="L115" s="29"/>
      <c r="M115" s="29"/>
      <c r="N115" s="29"/>
      <c r="O115" s="29"/>
      <c r="P115" s="29"/>
      <c r="Q115" s="29"/>
      <c r="R115" s="29"/>
      <c r="S115" s="29"/>
      <c r="T115" s="29"/>
      <c r="U115" s="29"/>
      <c r="V115" s="29"/>
      <c r="W115" s="29"/>
      <c r="X115" s="29"/>
      <c r="Y115" s="29"/>
      <c r="Z115" s="29"/>
      <c r="AA115" s="29"/>
      <c r="AB115" s="29"/>
      <c r="AC115" s="29"/>
      <c r="AD115" s="29"/>
      <c r="AE115" s="29"/>
      <c r="AF115" s="29"/>
      <c r="AG115" s="29"/>
      <c r="AH115" s="29"/>
      <c r="AI115" s="29"/>
      <c r="AJ115" s="29"/>
      <c r="AK115" s="29"/>
    </row>
    <row r="116" spans="1:37">
      <c r="A116" s="29"/>
      <c r="B116" s="29"/>
      <c r="C116" s="29"/>
      <c r="F116" s="29"/>
      <c r="G116" s="29"/>
      <c r="H116" s="29"/>
      <c r="I116" s="29"/>
      <c r="J116" s="29"/>
      <c r="K116" s="29"/>
      <c r="L116" s="29"/>
      <c r="M116" s="29"/>
      <c r="N116" s="29"/>
      <c r="O116" s="29"/>
      <c r="P116" s="29"/>
      <c r="Q116" s="29"/>
      <c r="R116" s="29"/>
      <c r="S116" s="29"/>
      <c r="T116" s="29"/>
      <c r="U116" s="29"/>
      <c r="V116" s="29"/>
      <c r="W116" s="29"/>
      <c r="X116" s="29"/>
      <c r="Y116" s="29"/>
      <c r="Z116" s="29"/>
      <c r="AA116" s="29"/>
      <c r="AB116" s="29"/>
      <c r="AC116" s="29"/>
      <c r="AD116" s="29"/>
      <c r="AE116" s="29"/>
      <c r="AF116" s="29"/>
      <c r="AG116" s="29"/>
      <c r="AH116" s="29"/>
      <c r="AI116" s="29"/>
      <c r="AJ116" s="29"/>
      <c r="AK116" s="29"/>
    </row>
    <row r="117" spans="1:37">
      <c r="A117" s="29"/>
      <c r="B117" s="29"/>
      <c r="C117" s="29"/>
      <c r="F117" s="29"/>
      <c r="G117" s="29"/>
      <c r="H117" s="29"/>
      <c r="I117" s="29"/>
      <c r="J117" s="29"/>
      <c r="K117" s="29"/>
      <c r="L117" s="29"/>
      <c r="M117" s="29"/>
      <c r="N117" s="29"/>
      <c r="O117" s="29"/>
      <c r="P117" s="29"/>
      <c r="Q117" s="29"/>
      <c r="R117" s="29"/>
      <c r="S117" s="29"/>
      <c r="T117" s="29"/>
      <c r="U117" s="29"/>
      <c r="V117" s="29"/>
      <c r="W117" s="29"/>
      <c r="X117" s="29"/>
      <c r="Y117" s="29"/>
      <c r="Z117" s="29"/>
      <c r="AA117" s="29"/>
      <c r="AB117" s="29"/>
      <c r="AC117" s="29"/>
      <c r="AD117" s="29"/>
      <c r="AE117" s="29"/>
      <c r="AF117" s="29"/>
      <c r="AG117" s="29"/>
      <c r="AH117" s="29"/>
      <c r="AI117" s="29"/>
      <c r="AJ117" s="29"/>
      <c r="AK117" s="29"/>
    </row>
    <row r="118" spans="1:37">
      <c r="A118" s="29"/>
      <c r="B118" s="29"/>
      <c r="C118" s="29"/>
      <c r="F118" s="29"/>
      <c r="G118" s="29"/>
      <c r="H118" s="29"/>
      <c r="I118" s="29"/>
      <c r="J118" s="29"/>
      <c r="K118" s="29"/>
      <c r="L118" s="29"/>
      <c r="M118" s="29"/>
      <c r="N118" s="29"/>
      <c r="O118" s="29"/>
      <c r="P118" s="29"/>
      <c r="Q118" s="29"/>
      <c r="R118" s="29"/>
      <c r="S118" s="29"/>
      <c r="T118" s="29"/>
      <c r="U118" s="29"/>
      <c r="V118" s="29"/>
      <c r="W118" s="29"/>
      <c r="X118" s="29"/>
      <c r="Y118" s="29"/>
      <c r="Z118" s="29"/>
      <c r="AA118" s="29"/>
      <c r="AB118" s="29"/>
      <c r="AC118" s="29"/>
      <c r="AD118" s="29"/>
      <c r="AE118" s="29"/>
      <c r="AF118" s="29"/>
      <c r="AG118" s="29"/>
      <c r="AH118" s="29"/>
      <c r="AI118" s="29"/>
      <c r="AJ118" s="29"/>
      <c r="AK118" s="29"/>
    </row>
    <row r="119" spans="1:37">
      <c r="A119" s="29"/>
      <c r="B119" s="29"/>
      <c r="C119" s="29"/>
      <c r="F119" s="29"/>
      <c r="G119" s="29"/>
      <c r="H119" s="29"/>
      <c r="I119" s="29"/>
      <c r="J119" s="29"/>
      <c r="K119" s="29"/>
      <c r="L119" s="29"/>
      <c r="M119" s="29"/>
      <c r="N119" s="29"/>
      <c r="O119" s="29"/>
      <c r="P119" s="29"/>
      <c r="Q119" s="29"/>
      <c r="R119" s="29"/>
      <c r="S119" s="29"/>
      <c r="T119" s="29"/>
      <c r="U119" s="29"/>
      <c r="V119" s="29"/>
      <c r="W119" s="29"/>
      <c r="X119" s="29"/>
      <c r="Y119" s="29"/>
      <c r="Z119" s="29"/>
      <c r="AA119" s="29"/>
      <c r="AB119" s="29"/>
      <c r="AC119" s="29"/>
      <c r="AD119" s="29"/>
      <c r="AE119" s="29"/>
      <c r="AF119" s="29"/>
      <c r="AG119" s="29"/>
      <c r="AH119" s="29"/>
      <c r="AI119" s="29"/>
      <c r="AJ119" s="29"/>
      <c r="AK119" s="29"/>
    </row>
    <row r="120" spans="1:37">
      <c r="A120" s="29"/>
      <c r="B120" s="29"/>
      <c r="C120" s="29"/>
      <c r="F120" s="29"/>
      <c r="G120" s="29"/>
      <c r="H120" s="29"/>
      <c r="I120" s="29"/>
      <c r="J120" s="29"/>
      <c r="K120" s="29"/>
      <c r="L120" s="29"/>
      <c r="M120" s="29"/>
      <c r="N120" s="29"/>
      <c r="O120" s="29"/>
      <c r="P120" s="29"/>
      <c r="Q120" s="29"/>
      <c r="R120" s="29"/>
      <c r="S120" s="29"/>
      <c r="T120" s="29"/>
      <c r="U120" s="29"/>
      <c r="V120" s="29"/>
      <c r="W120" s="29"/>
      <c r="X120" s="29"/>
      <c r="Y120" s="29"/>
      <c r="Z120" s="29"/>
      <c r="AA120" s="29"/>
      <c r="AB120" s="29"/>
      <c r="AC120" s="29"/>
      <c r="AD120" s="29"/>
      <c r="AE120" s="29"/>
      <c r="AF120" s="29"/>
      <c r="AG120" s="29"/>
      <c r="AH120" s="29"/>
      <c r="AI120" s="29"/>
      <c r="AJ120" s="29"/>
      <c r="AK120" s="29"/>
    </row>
    <row r="121" spans="1:37">
      <c r="A121" s="29"/>
      <c r="B121" s="29"/>
      <c r="C121" s="29"/>
      <c r="F121" s="29"/>
      <c r="G121" s="29"/>
      <c r="H121" s="29"/>
      <c r="I121" s="29"/>
      <c r="J121" s="29"/>
      <c r="K121" s="29"/>
      <c r="L121" s="29"/>
      <c r="M121" s="29"/>
      <c r="N121" s="29"/>
      <c r="O121" s="29"/>
      <c r="P121" s="29"/>
      <c r="Q121" s="29"/>
      <c r="R121" s="29"/>
      <c r="S121" s="29"/>
      <c r="T121" s="29"/>
      <c r="U121" s="29"/>
      <c r="V121" s="29"/>
      <c r="W121" s="29"/>
      <c r="X121" s="29"/>
      <c r="Y121" s="29"/>
      <c r="Z121" s="29"/>
      <c r="AA121" s="29"/>
      <c r="AB121" s="29"/>
      <c r="AC121" s="29"/>
      <c r="AD121" s="29"/>
      <c r="AE121" s="29"/>
      <c r="AF121" s="29"/>
      <c r="AG121" s="29"/>
      <c r="AH121" s="29"/>
      <c r="AI121" s="29"/>
      <c r="AJ121" s="29"/>
      <c r="AK121" s="29"/>
    </row>
    <row r="122" spans="1:37">
      <c r="A122" s="29"/>
      <c r="B122" s="29"/>
      <c r="C122" s="29"/>
      <c r="F122" s="29"/>
      <c r="G122" s="29"/>
      <c r="H122" s="29"/>
      <c r="I122" s="29"/>
      <c r="J122" s="29"/>
      <c r="K122" s="29"/>
      <c r="L122" s="29"/>
      <c r="M122" s="29"/>
      <c r="N122" s="29"/>
      <c r="O122" s="29"/>
      <c r="P122" s="29"/>
      <c r="Q122" s="29"/>
      <c r="R122" s="29"/>
      <c r="S122" s="29"/>
      <c r="T122" s="29"/>
      <c r="U122" s="29"/>
      <c r="V122" s="29"/>
      <c r="W122" s="29"/>
      <c r="X122" s="29"/>
      <c r="Y122" s="29"/>
      <c r="Z122" s="29"/>
      <c r="AA122" s="29"/>
      <c r="AB122" s="29"/>
      <c r="AC122" s="29"/>
      <c r="AD122" s="29"/>
      <c r="AE122" s="29"/>
      <c r="AF122" s="29"/>
      <c r="AG122" s="29"/>
      <c r="AH122" s="29"/>
      <c r="AI122" s="29"/>
      <c r="AJ122" s="29"/>
      <c r="AK122" s="29"/>
    </row>
    <row r="123" spans="1:37">
      <c r="A123" s="29"/>
      <c r="B123" s="29"/>
      <c r="C123" s="29"/>
      <c r="F123" s="29"/>
      <c r="G123" s="29"/>
      <c r="H123" s="29"/>
      <c r="I123" s="29"/>
      <c r="J123" s="29"/>
      <c r="K123" s="29"/>
      <c r="L123" s="29"/>
      <c r="M123" s="29"/>
      <c r="N123" s="29"/>
      <c r="O123" s="29"/>
      <c r="P123" s="29"/>
      <c r="Q123" s="29"/>
      <c r="R123" s="29"/>
      <c r="S123" s="29"/>
      <c r="T123" s="29"/>
      <c r="U123" s="29"/>
      <c r="V123" s="29"/>
      <c r="W123" s="29"/>
      <c r="X123" s="29"/>
      <c r="Y123" s="29"/>
      <c r="Z123" s="29"/>
      <c r="AA123" s="29"/>
      <c r="AB123" s="29"/>
      <c r="AC123" s="29"/>
      <c r="AD123" s="29"/>
      <c r="AE123" s="29"/>
      <c r="AF123" s="29"/>
      <c r="AG123" s="29"/>
      <c r="AH123" s="29"/>
      <c r="AI123" s="29"/>
      <c r="AJ123" s="29"/>
      <c r="AK123" s="29"/>
    </row>
    <row r="124" spans="1:37">
      <c r="A124" s="29"/>
      <c r="B124" s="29"/>
      <c r="C124" s="29"/>
      <c r="F124" s="29"/>
      <c r="G124" s="29"/>
      <c r="H124" s="29"/>
      <c r="I124" s="29"/>
      <c r="J124" s="29"/>
      <c r="K124" s="29"/>
      <c r="L124" s="29"/>
      <c r="M124" s="29"/>
      <c r="N124" s="29"/>
      <c r="O124" s="29"/>
      <c r="P124" s="29"/>
      <c r="Q124" s="29"/>
      <c r="R124" s="29"/>
      <c r="S124" s="29"/>
      <c r="T124" s="29"/>
      <c r="U124" s="29"/>
      <c r="V124" s="29"/>
      <c r="W124" s="29"/>
      <c r="X124" s="29"/>
      <c r="Y124" s="29"/>
      <c r="Z124" s="29"/>
      <c r="AA124" s="29"/>
      <c r="AB124" s="29"/>
      <c r="AC124" s="29"/>
      <c r="AD124" s="29"/>
      <c r="AE124" s="29"/>
      <c r="AF124" s="29"/>
      <c r="AG124" s="29"/>
      <c r="AH124" s="29"/>
      <c r="AI124" s="29"/>
      <c r="AJ124" s="29"/>
      <c r="AK124" s="29"/>
    </row>
    <row r="125" spans="1:37">
      <c r="A125" s="29"/>
      <c r="B125" s="29"/>
      <c r="C125" s="29"/>
      <c r="F125" s="29"/>
      <c r="G125" s="29"/>
      <c r="H125" s="29"/>
      <c r="I125" s="29"/>
      <c r="J125" s="29"/>
      <c r="K125" s="29"/>
      <c r="L125" s="29"/>
      <c r="M125" s="29"/>
      <c r="N125" s="29"/>
      <c r="O125" s="29"/>
      <c r="P125" s="29"/>
      <c r="Q125" s="29"/>
      <c r="R125" s="29"/>
      <c r="S125" s="29"/>
      <c r="T125" s="29"/>
      <c r="U125" s="29"/>
      <c r="V125" s="29"/>
      <c r="W125" s="29"/>
      <c r="X125" s="29"/>
      <c r="Y125" s="29"/>
      <c r="Z125" s="29"/>
      <c r="AA125" s="29"/>
      <c r="AB125" s="29"/>
      <c r="AC125" s="29"/>
      <c r="AD125" s="29"/>
      <c r="AE125" s="29"/>
      <c r="AF125" s="29"/>
      <c r="AG125" s="29"/>
      <c r="AH125" s="29"/>
      <c r="AI125" s="29"/>
      <c r="AJ125" s="29"/>
      <c r="AK125" s="29"/>
    </row>
    <row r="126" spans="1:37">
      <c r="A126" s="29"/>
      <c r="B126" s="29"/>
      <c r="C126" s="29"/>
      <c r="F126" s="29"/>
      <c r="G126" s="29"/>
      <c r="H126" s="29"/>
      <c r="I126" s="29"/>
      <c r="J126" s="29"/>
      <c r="K126" s="29"/>
      <c r="L126" s="29"/>
      <c r="M126" s="29"/>
      <c r="N126" s="29"/>
      <c r="O126" s="29"/>
      <c r="P126" s="29"/>
      <c r="Q126" s="29"/>
      <c r="R126" s="29"/>
      <c r="S126" s="29"/>
      <c r="T126" s="29"/>
      <c r="U126" s="29"/>
      <c r="V126" s="29"/>
      <c r="W126" s="29"/>
      <c r="X126" s="29"/>
      <c r="Y126" s="29"/>
      <c r="Z126" s="29"/>
      <c r="AA126" s="29"/>
      <c r="AB126" s="29"/>
      <c r="AC126" s="29"/>
      <c r="AD126" s="29"/>
      <c r="AE126" s="29"/>
      <c r="AF126" s="29"/>
      <c r="AG126" s="29"/>
      <c r="AH126" s="29"/>
      <c r="AI126" s="29"/>
      <c r="AJ126" s="29"/>
      <c r="AK126" s="29"/>
    </row>
    <row r="127" spans="1:37">
      <c r="A127" s="29"/>
      <c r="B127" s="29"/>
      <c r="C127" s="29"/>
      <c r="F127" s="29"/>
      <c r="G127" s="29"/>
      <c r="H127" s="29"/>
      <c r="I127" s="29"/>
      <c r="J127" s="29"/>
      <c r="K127" s="29"/>
      <c r="L127" s="29"/>
      <c r="M127" s="29"/>
      <c r="N127" s="29"/>
      <c r="O127" s="29"/>
      <c r="P127" s="29"/>
      <c r="Q127" s="29"/>
      <c r="R127" s="29"/>
      <c r="S127" s="29"/>
      <c r="T127" s="29"/>
      <c r="U127" s="29"/>
      <c r="V127" s="29"/>
      <c r="W127" s="29"/>
      <c r="X127" s="29"/>
      <c r="Y127" s="29"/>
      <c r="Z127" s="29"/>
      <c r="AA127" s="29"/>
      <c r="AB127" s="29"/>
      <c r="AC127" s="29"/>
      <c r="AD127" s="29"/>
      <c r="AE127" s="29"/>
      <c r="AF127" s="29"/>
      <c r="AG127" s="29"/>
      <c r="AH127" s="29"/>
      <c r="AI127" s="29"/>
      <c r="AJ127" s="29"/>
      <c r="AK127" s="29"/>
    </row>
    <row r="128" spans="1:37">
      <c r="A128" s="29"/>
      <c r="B128" s="29"/>
      <c r="C128" s="29"/>
      <c r="F128" s="29"/>
      <c r="G128" s="29"/>
      <c r="H128" s="29"/>
      <c r="I128" s="29"/>
      <c r="J128" s="29"/>
      <c r="K128" s="29"/>
      <c r="L128" s="29"/>
      <c r="M128" s="29"/>
      <c r="N128" s="29"/>
      <c r="O128" s="29"/>
      <c r="P128" s="29"/>
      <c r="Q128" s="29"/>
      <c r="R128" s="29"/>
      <c r="S128" s="29"/>
      <c r="T128" s="29"/>
      <c r="U128" s="29"/>
      <c r="V128" s="29"/>
      <c r="W128" s="29"/>
      <c r="X128" s="29"/>
      <c r="Y128" s="29"/>
      <c r="Z128" s="29"/>
      <c r="AA128" s="29"/>
      <c r="AB128" s="29"/>
      <c r="AC128" s="29"/>
      <c r="AD128" s="29"/>
      <c r="AE128" s="29"/>
      <c r="AF128" s="29"/>
      <c r="AG128" s="29"/>
      <c r="AH128" s="29"/>
      <c r="AI128" s="29"/>
      <c r="AJ128" s="29"/>
      <c r="AK128" s="29"/>
    </row>
    <row r="129" spans="1:37">
      <c r="A129" s="29"/>
      <c r="B129" s="29"/>
      <c r="C129" s="29"/>
      <c r="F129" s="29"/>
      <c r="G129" s="29"/>
      <c r="H129" s="29"/>
      <c r="I129" s="29"/>
      <c r="J129" s="29"/>
      <c r="K129" s="29"/>
      <c r="L129" s="29"/>
      <c r="M129" s="29"/>
      <c r="N129" s="29"/>
      <c r="O129" s="29"/>
      <c r="P129" s="29"/>
      <c r="Q129" s="29"/>
      <c r="R129" s="29"/>
      <c r="S129" s="29"/>
      <c r="T129" s="29"/>
      <c r="U129" s="29"/>
      <c r="V129" s="29"/>
      <c r="W129" s="29"/>
      <c r="X129" s="29"/>
      <c r="Y129" s="29"/>
      <c r="Z129" s="29"/>
      <c r="AA129" s="29"/>
      <c r="AB129" s="29"/>
      <c r="AC129" s="29"/>
      <c r="AD129" s="29"/>
      <c r="AE129" s="29"/>
      <c r="AF129" s="29"/>
      <c r="AG129" s="29"/>
      <c r="AH129" s="29"/>
      <c r="AI129" s="29"/>
      <c r="AJ129" s="29"/>
      <c r="AK129" s="29"/>
    </row>
    <row r="130" spans="1:37">
      <c r="A130" s="29"/>
      <c r="B130" s="29"/>
      <c r="C130" s="29"/>
      <c r="F130" s="29"/>
      <c r="G130" s="29"/>
      <c r="H130" s="29"/>
      <c r="I130" s="29"/>
      <c r="J130" s="29"/>
      <c r="K130" s="29"/>
      <c r="L130" s="29"/>
      <c r="M130" s="29"/>
      <c r="N130" s="29"/>
      <c r="O130" s="29"/>
      <c r="P130" s="29"/>
      <c r="Q130" s="29"/>
      <c r="R130" s="29"/>
      <c r="S130" s="29"/>
      <c r="T130" s="29"/>
      <c r="U130" s="29"/>
      <c r="V130" s="29"/>
      <c r="W130" s="29"/>
      <c r="X130" s="29"/>
      <c r="Y130" s="29"/>
      <c r="Z130" s="29"/>
      <c r="AA130" s="29"/>
      <c r="AB130" s="29"/>
      <c r="AC130" s="29"/>
      <c r="AD130" s="29"/>
      <c r="AE130" s="29"/>
      <c r="AF130" s="29"/>
      <c r="AG130" s="29"/>
      <c r="AH130" s="29"/>
      <c r="AI130" s="29"/>
      <c r="AJ130" s="29"/>
      <c r="AK130" s="29"/>
    </row>
    <row r="131" spans="1:37">
      <c r="A131" s="29"/>
      <c r="B131" s="29"/>
      <c r="C131" s="29"/>
      <c r="F131" s="29"/>
      <c r="G131" s="29"/>
      <c r="H131" s="29"/>
      <c r="I131" s="29"/>
      <c r="J131" s="29"/>
      <c r="K131" s="29"/>
      <c r="L131" s="29"/>
      <c r="M131" s="29"/>
      <c r="N131" s="29"/>
      <c r="O131" s="29"/>
      <c r="P131" s="29"/>
      <c r="Q131" s="29"/>
      <c r="R131" s="29"/>
      <c r="S131" s="29"/>
      <c r="T131" s="29"/>
      <c r="U131" s="29"/>
      <c r="V131" s="29"/>
      <c r="W131" s="29"/>
      <c r="X131" s="29"/>
      <c r="Y131" s="29"/>
      <c r="Z131" s="29"/>
      <c r="AA131" s="29"/>
      <c r="AB131" s="29"/>
      <c r="AC131" s="29"/>
      <c r="AD131" s="29"/>
      <c r="AE131" s="29"/>
      <c r="AF131" s="29"/>
      <c r="AG131" s="29"/>
      <c r="AH131" s="29"/>
      <c r="AI131" s="29"/>
      <c r="AJ131" s="29"/>
      <c r="AK131" s="29"/>
    </row>
    <row r="132" spans="1:37">
      <c r="A132" s="29"/>
      <c r="B132" s="29"/>
      <c r="C132" s="29"/>
      <c r="F132" s="29"/>
      <c r="G132" s="29"/>
      <c r="H132" s="29"/>
      <c r="I132" s="29"/>
      <c r="J132" s="29"/>
      <c r="K132" s="29"/>
      <c r="L132" s="29"/>
      <c r="M132" s="29"/>
      <c r="N132" s="29"/>
      <c r="O132" s="29"/>
      <c r="P132" s="29"/>
      <c r="Q132" s="29"/>
      <c r="R132" s="29"/>
      <c r="S132" s="29"/>
      <c r="T132" s="29"/>
      <c r="U132" s="29"/>
      <c r="V132" s="29"/>
      <c r="W132" s="29"/>
      <c r="X132" s="29"/>
      <c r="Y132" s="29"/>
      <c r="Z132" s="29"/>
      <c r="AA132" s="29"/>
      <c r="AB132" s="29"/>
      <c r="AC132" s="29"/>
      <c r="AD132" s="29"/>
      <c r="AE132" s="29"/>
      <c r="AF132" s="29"/>
      <c r="AG132" s="29"/>
      <c r="AH132" s="29"/>
      <c r="AI132" s="29"/>
      <c r="AJ132" s="29"/>
      <c r="AK132" s="29"/>
    </row>
    <row r="133" spans="1:37">
      <c r="A133" s="29"/>
      <c r="B133" s="29"/>
      <c r="C133" s="29"/>
      <c r="F133" s="29"/>
      <c r="G133" s="29"/>
      <c r="H133" s="29"/>
      <c r="I133" s="29"/>
      <c r="J133" s="29"/>
      <c r="K133" s="29"/>
      <c r="L133" s="29"/>
      <c r="M133" s="29"/>
      <c r="N133" s="29"/>
      <c r="O133" s="29"/>
      <c r="P133" s="29"/>
      <c r="Q133" s="29"/>
      <c r="R133" s="29"/>
      <c r="S133" s="29"/>
      <c r="T133" s="29"/>
      <c r="U133" s="29"/>
      <c r="V133" s="29"/>
      <c r="W133" s="29"/>
      <c r="X133" s="29"/>
      <c r="Y133" s="29"/>
      <c r="Z133" s="29"/>
      <c r="AA133" s="29"/>
      <c r="AB133" s="29"/>
      <c r="AC133" s="29"/>
      <c r="AD133" s="29"/>
      <c r="AE133" s="29"/>
      <c r="AF133" s="29"/>
      <c r="AG133" s="29"/>
      <c r="AH133" s="29"/>
      <c r="AI133" s="29"/>
      <c r="AJ133" s="29"/>
      <c r="AK133" s="29"/>
    </row>
    <row r="134" spans="1:37">
      <c r="A134" s="29"/>
      <c r="B134" s="29"/>
      <c r="C134" s="29"/>
      <c r="F134" s="29"/>
      <c r="G134" s="29"/>
      <c r="H134" s="29"/>
      <c r="I134" s="29"/>
      <c r="J134" s="29"/>
      <c r="K134" s="29"/>
      <c r="L134" s="29"/>
      <c r="M134" s="29"/>
      <c r="N134" s="29"/>
      <c r="O134" s="29"/>
      <c r="P134" s="29"/>
      <c r="Q134" s="29"/>
      <c r="R134" s="29"/>
      <c r="S134" s="29"/>
      <c r="T134" s="29"/>
      <c r="U134" s="29"/>
      <c r="V134" s="29"/>
      <c r="W134" s="29"/>
      <c r="X134" s="29"/>
      <c r="Y134" s="29"/>
      <c r="Z134" s="29"/>
      <c r="AA134" s="29"/>
      <c r="AB134" s="29"/>
      <c r="AC134" s="29"/>
      <c r="AD134" s="29"/>
      <c r="AE134" s="29"/>
      <c r="AF134" s="29"/>
      <c r="AG134" s="29"/>
      <c r="AH134" s="29"/>
      <c r="AI134" s="29"/>
      <c r="AJ134" s="29"/>
      <c r="AK134" s="29"/>
    </row>
    <row r="135" spans="1:37">
      <c r="A135" s="29"/>
      <c r="B135" s="29"/>
      <c r="C135" s="29"/>
      <c r="F135" s="29"/>
      <c r="G135" s="29"/>
      <c r="H135" s="29"/>
      <c r="I135" s="29"/>
      <c r="J135" s="29"/>
      <c r="K135" s="29"/>
      <c r="L135" s="29"/>
      <c r="M135" s="29"/>
      <c r="N135" s="29"/>
      <c r="O135" s="29"/>
      <c r="P135" s="29"/>
      <c r="Q135" s="29"/>
      <c r="R135" s="29"/>
      <c r="S135" s="29"/>
      <c r="T135" s="29"/>
      <c r="U135" s="29"/>
      <c r="V135" s="29"/>
      <c r="W135" s="29"/>
      <c r="X135" s="29"/>
      <c r="Y135" s="29"/>
      <c r="Z135" s="29"/>
      <c r="AA135" s="29"/>
      <c r="AB135" s="29"/>
      <c r="AC135" s="29"/>
      <c r="AD135" s="29"/>
      <c r="AE135" s="29"/>
      <c r="AF135" s="29"/>
      <c r="AG135" s="29"/>
      <c r="AH135" s="29"/>
      <c r="AI135" s="29"/>
      <c r="AJ135" s="29"/>
      <c r="AK135" s="29"/>
    </row>
    <row r="136" spans="1:37">
      <c r="A136" s="29"/>
      <c r="B136" s="29"/>
      <c r="C136" s="29"/>
      <c r="F136" s="29"/>
      <c r="G136" s="29"/>
      <c r="H136" s="29"/>
      <c r="I136" s="29"/>
      <c r="J136" s="29"/>
      <c r="K136" s="29"/>
      <c r="L136" s="29"/>
      <c r="M136" s="29"/>
      <c r="N136" s="29"/>
      <c r="O136" s="29"/>
      <c r="P136" s="29"/>
      <c r="Q136" s="29"/>
      <c r="R136" s="29"/>
      <c r="S136" s="29"/>
      <c r="T136" s="29"/>
      <c r="U136" s="29"/>
      <c r="V136" s="29"/>
      <c r="W136" s="29"/>
      <c r="X136" s="29"/>
      <c r="Y136" s="29"/>
      <c r="Z136" s="29"/>
      <c r="AA136" s="29"/>
      <c r="AB136" s="29"/>
      <c r="AC136" s="29"/>
      <c r="AD136" s="29"/>
      <c r="AE136" s="29"/>
      <c r="AF136" s="29"/>
      <c r="AG136" s="29"/>
      <c r="AH136" s="29"/>
      <c r="AI136" s="29"/>
      <c r="AJ136" s="29"/>
      <c r="AK136" s="29"/>
    </row>
    <row r="137" spans="1:37">
      <c r="A137" s="29"/>
      <c r="B137" s="29"/>
      <c r="C137" s="29"/>
      <c r="F137" s="29"/>
      <c r="G137" s="29"/>
      <c r="H137" s="29"/>
      <c r="I137" s="29"/>
      <c r="J137" s="29"/>
      <c r="K137" s="29"/>
      <c r="L137" s="29"/>
      <c r="M137" s="29"/>
      <c r="N137" s="29"/>
      <c r="O137" s="29"/>
      <c r="P137" s="29"/>
      <c r="Q137" s="29"/>
      <c r="R137" s="29"/>
      <c r="S137" s="29"/>
      <c r="T137" s="29"/>
      <c r="U137" s="29"/>
      <c r="V137" s="29"/>
      <c r="W137" s="29"/>
      <c r="X137" s="29"/>
      <c r="Y137" s="29"/>
      <c r="Z137" s="29"/>
      <c r="AA137" s="29"/>
      <c r="AB137" s="29"/>
      <c r="AC137" s="29"/>
      <c r="AD137" s="29"/>
      <c r="AE137" s="29"/>
      <c r="AF137" s="29"/>
      <c r="AG137" s="29"/>
      <c r="AH137" s="29"/>
      <c r="AI137" s="29"/>
      <c r="AJ137" s="29"/>
      <c r="AK137" s="29"/>
    </row>
    <row r="138" spans="1:37">
      <c r="A138" s="29"/>
      <c r="B138" s="29"/>
      <c r="C138" s="29"/>
      <c r="F138" s="29"/>
      <c r="G138" s="29"/>
      <c r="H138" s="29"/>
      <c r="I138" s="29"/>
      <c r="J138" s="29"/>
      <c r="K138" s="29"/>
      <c r="L138" s="29"/>
      <c r="M138" s="29"/>
      <c r="N138" s="29"/>
      <c r="O138" s="29"/>
      <c r="P138" s="29"/>
      <c r="Q138" s="29"/>
      <c r="R138" s="29"/>
      <c r="S138" s="29"/>
      <c r="T138" s="29"/>
      <c r="U138" s="29"/>
      <c r="V138" s="29"/>
      <c r="W138" s="29"/>
      <c r="X138" s="29"/>
      <c r="Y138" s="29"/>
      <c r="Z138" s="29"/>
      <c r="AA138" s="29"/>
      <c r="AB138" s="29"/>
      <c r="AC138" s="29"/>
      <c r="AD138" s="29"/>
      <c r="AE138" s="29"/>
      <c r="AF138" s="29"/>
      <c r="AG138" s="29"/>
      <c r="AH138" s="29"/>
      <c r="AI138" s="29"/>
      <c r="AJ138" s="29"/>
      <c r="AK138" s="29"/>
    </row>
    <row r="139" spans="1:37">
      <c r="A139" s="29"/>
      <c r="B139" s="29"/>
      <c r="C139" s="29"/>
      <c r="F139" s="29"/>
      <c r="G139" s="29"/>
      <c r="H139" s="29"/>
      <c r="I139" s="29"/>
      <c r="J139" s="29"/>
      <c r="K139" s="29"/>
      <c r="L139" s="29"/>
      <c r="M139" s="29"/>
      <c r="N139" s="29"/>
      <c r="O139" s="29"/>
      <c r="P139" s="29"/>
      <c r="Q139" s="29"/>
      <c r="R139" s="29"/>
      <c r="S139" s="29"/>
      <c r="T139" s="29"/>
      <c r="U139" s="29"/>
      <c r="V139" s="29"/>
      <c r="W139" s="29"/>
      <c r="X139" s="29"/>
      <c r="Y139" s="29"/>
      <c r="Z139" s="29"/>
      <c r="AA139" s="29"/>
      <c r="AB139" s="29"/>
      <c r="AC139" s="29"/>
      <c r="AD139" s="29"/>
      <c r="AE139" s="29"/>
      <c r="AF139" s="29"/>
      <c r="AG139" s="29"/>
      <c r="AH139" s="29"/>
      <c r="AI139" s="29"/>
      <c r="AJ139" s="29"/>
      <c r="AK139" s="29"/>
    </row>
    <row r="140" spans="1:37">
      <c r="A140" s="29"/>
      <c r="B140" s="29"/>
      <c r="C140" s="29"/>
      <c r="F140" s="29"/>
      <c r="G140" s="29"/>
      <c r="H140" s="29"/>
      <c r="I140" s="29"/>
      <c r="J140" s="29"/>
      <c r="K140" s="29"/>
      <c r="L140" s="29"/>
      <c r="M140" s="29"/>
      <c r="N140" s="29"/>
      <c r="O140" s="29"/>
      <c r="P140" s="29"/>
      <c r="Q140" s="29"/>
      <c r="R140" s="29"/>
      <c r="S140" s="29"/>
      <c r="T140" s="29"/>
      <c r="U140" s="29"/>
      <c r="V140" s="29"/>
      <c r="W140" s="29"/>
      <c r="X140" s="29"/>
      <c r="Y140" s="29"/>
      <c r="Z140" s="29"/>
      <c r="AA140" s="29"/>
      <c r="AB140" s="29"/>
      <c r="AC140" s="29"/>
      <c r="AD140" s="29"/>
      <c r="AE140" s="29"/>
      <c r="AF140" s="29"/>
      <c r="AG140" s="29"/>
      <c r="AH140" s="29"/>
      <c r="AI140" s="29"/>
      <c r="AJ140" s="29"/>
      <c r="AK140" s="29"/>
    </row>
    <row r="141" spans="1:37">
      <c r="A141" s="29"/>
      <c r="B141" s="29"/>
      <c r="C141" s="29"/>
      <c r="F141" s="29"/>
      <c r="G141" s="29"/>
      <c r="H141" s="29"/>
      <c r="I141" s="29"/>
      <c r="J141" s="29"/>
      <c r="K141" s="29"/>
      <c r="L141" s="29"/>
      <c r="M141" s="29"/>
      <c r="N141" s="29"/>
      <c r="O141" s="29"/>
      <c r="P141" s="29"/>
      <c r="Q141" s="29"/>
      <c r="R141" s="29"/>
      <c r="S141" s="29"/>
      <c r="T141" s="29"/>
      <c r="U141" s="29"/>
      <c r="V141" s="29"/>
      <c r="W141" s="29"/>
      <c r="X141" s="29"/>
      <c r="Y141" s="29"/>
      <c r="Z141" s="29"/>
      <c r="AA141" s="29"/>
      <c r="AB141" s="29"/>
      <c r="AC141" s="29"/>
      <c r="AD141" s="29"/>
      <c r="AE141" s="29"/>
      <c r="AF141" s="29"/>
      <c r="AG141" s="29"/>
      <c r="AH141" s="29"/>
      <c r="AI141" s="29"/>
      <c r="AJ141" s="29"/>
      <c r="AK141" s="29"/>
    </row>
    <row r="142" spans="1:37">
      <c r="A142" s="29"/>
      <c r="B142" s="29"/>
      <c r="C142" s="29"/>
      <c r="F142" s="29"/>
      <c r="G142" s="29"/>
      <c r="H142" s="29"/>
      <c r="I142" s="29"/>
      <c r="J142" s="29"/>
      <c r="K142" s="29"/>
      <c r="L142" s="29"/>
      <c r="M142" s="29"/>
      <c r="N142" s="29"/>
      <c r="O142" s="29"/>
      <c r="P142" s="29"/>
      <c r="Q142" s="29"/>
      <c r="R142" s="29"/>
      <c r="S142" s="29"/>
      <c r="T142" s="29"/>
      <c r="U142" s="29"/>
      <c r="V142" s="29"/>
      <c r="W142" s="29"/>
      <c r="X142" s="29"/>
      <c r="Y142" s="29"/>
      <c r="Z142" s="29"/>
      <c r="AA142" s="29"/>
      <c r="AB142" s="29"/>
      <c r="AC142" s="29"/>
      <c r="AD142" s="29"/>
      <c r="AE142" s="29"/>
      <c r="AF142" s="29"/>
      <c r="AG142" s="29"/>
      <c r="AH142" s="29"/>
      <c r="AI142" s="29"/>
      <c r="AJ142" s="29"/>
      <c r="AK142" s="29"/>
    </row>
    <row r="143" spans="1:37">
      <c r="A143" s="29"/>
      <c r="B143" s="29"/>
      <c r="C143" s="29"/>
      <c r="F143" s="29"/>
      <c r="G143" s="29"/>
      <c r="H143" s="29"/>
      <c r="I143" s="29"/>
      <c r="J143" s="29"/>
      <c r="K143" s="29"/>
      <c r="L143" s="29"/>
      <c r="M143" s="29"/>
      <c r="N143" s="29"/>
      <c r="O143" s="29"/>
      <c r="P143" s="29"/>
      <c r="Q143" s="29"/>
      <c r="R143" s="29"/>
      <c r="S143" s="29"/>
      <c r="T143" s="29"/>
      <c r="U143" s="29"/>
      <c r="V143" s="29"/>
      <c r="W143" s="29"/>
      <c r="X143" s="29"/>
      <c r="Y143" s="29"/>
      <c r="Z143" s="29"/>
      <c r="AA143" s="29"/>
      <c r="AB143" s="29"/>
      <c r="AC143" s="29"/>
      <c r="AD143" s="29"/>
      <c r="AE143" s="29"/>
      <c r="AF143" s="29"/>
      <c r="AG143" s="29"/>
      <c r="AH143" s="29"/>
      <c r="AI143" s="29"/>
      <c r="AJ143" s="29"/>
      <c r="AK143" s="29"/>
    </row>
    <row r="144" spans="1:37">
      <c r="A144" s="29"/>
      <c r="B144" s="29"/>
      <c r="C144" s="29"/>
      <c r="F144" s="29"/>
      <c r="G144" s="29"/>
      <c r="H144" s="29"/>
      <c r="I144" s="29"/>
      <c r="J144" s="29"/>
      <c r="K144" s="29"/>
      <c r="L144" s="29"/>
      <c r="M144" s="29"/>
      <c r="N144" s="29"/>
      <c r="O144" s="29"/>
      <c r="P144" s="29"/>
      <c r="Q144" s="29"/>
      <c r="R144" s="29"/>
      <c r="S144" s="29"/>
      <c r="T144" s="29"/>
      <c r="U144" s="29"/>
      <c r="V144" s="29"/>
      <c r="W144" s="29"/>
      <c r="X144" s="29"/>
      <c r="Y144" s="29"/>
      <c r="Z144" s="29"/>
      <c r="AA144" s="29"/>
      <c r="AB144" s="29"/>
      <c r="AC144" s="29"/>
      <c r="AD144" s="29"/>
      <c r="AE144" s="29"/>
      <c r="AF144" s="29"/>
      <c r="AG144" s="29"/>
      <c r="AH144" s="29"/>
      <c r="AI144" s="29"/>
      <c r="AJ144" s="29"/>
      <c r="AK144" s="29"/>
    </row>
    <row r="145" spans="1:37">
      <c r="A145" s="29"/>
      <c r="B145" s="29"/>
      <c r="C145" s="29"/>
      <c r="F145" s="29"/>
      <c r="G145" s="29"/>
      <c r="H145" s="29"/>
      <c r="I145" s="29"/>
      <c r="J145" s="29"/>
      <c r="K145" s="29"/>
      <c r="L145" s="29"/>
      <c r="M145" s="29"/>
      <c r="N145" s="29"/>
      <c r="O145" s="29"/>
      <c r="P145" s="29"/>
      <c r="Q145" s="29"/>
      <c r="R145" s="29"/>
      <c r="S145" s="29"/>
      <c r="T145" s="29"/>
      <c r="U145" s="29"/>
      <c r="V145" s="29"/>
      <c r="W145" s="29"/>
      <c r="X145" s="29"/>
      <c r="Y145" s="29"/>
      <c r="Z145" s="29"/>
      <c r="AA145" s="29"/>
      <c r="AB145" s="29"/>
      <c r="AC145" s="29"/>
      <c r="AD145" s="29"/>
      <c r="AE145" s="29"/>
      <c r="AF145" s="29"/>
      <c r="AG145" s="29"/>
      <c r="AH145" s="29"/>
      <c r="AI145" s="29"/>
      <c r="AJ145" s="29"/>
      <c r="AK145" s="29"/>
    </row>
    <row r="146" spans="1:37">
      <c r="A146" s="29"/>
      <c r="B146" s="29"/>
      <c r="C146" s="29"/>
      <c r="F146" s="29"/>
      <c r="G146" s="29"/>
      <c r="H146" s="29"/>
      <c r="I146" s="29"/>
      <c r="J146" s="29"/>
      <c r="K146" s="29"/>
      <c r="L146" s="29"/>
      <c r="M146" s="29"/>
      <c r="N146" s="29"/>
      <c r="O146" s="29"/>
      <c r="P146" s="29"/>
      <c r="Q146" s="29"/>
      <c r="R146" s="29"/>
      <c r="S146" s="29"/>
      <c r="T146" s="29"/>
      <c r="U146" s="29"/>
      <c r="V146" s="29"/>
      <c r="W146" s="29"/>
      <c r="X146" s="29"/>
      <c r="Y146" s="29"/>
      <c r="Z146" s="29"/>
      <c r="AA146" s="29"/>
      <c r="AB146" s="29"/>
      <c r="AC146" s="29"/>
      <c r="AD146" s="29"/>
      <c r="AE146" s="29"/>
      <c r="AF146" s="29"/>
      <c r="AG146" s="29"/>
      <c r="AH146" s="29"/>
      <c r="AI146" s="29"/>
      <c r="AJ146" s="29"/>
      <c r="AK146" s="29"/>
    </row>
    <row r="147" spans="1:37">
      <c r="A147" s="29"/>
      <c r="B147" s="29"/>
      <c r="C147" s="29"/>
      <c r="F147" s="29"/>
      <c r="G147" s="29"/>
      <c r="H147" s="29"/>
      <c r="I147" s="29"/>
      <c r="J147" s="29"/>
      <c r="K147" s="29"/>
      <c r="L147" s="29"/>
      <c r="M147" s="29"/>
      <c r="N147" s="29"/>
      <c r="O147" s="29"/>
      <c r="P147" s="29"/>
      <c r="Q147" s="29"/>
      <c r="R147" s="29"/>
      <c r="S147" s="29"/>
      <c r="T147" s="29"/>
      <c r="U147" s="29"/>
      <c r="V147" s="29"/>
      <c r="W147" s="29"/>
      <c r="X147" s="29"/>
      <c r="Y147" s="29"/>
      <c r="Z147" s="29"/>
      <c r="AA147" s="29"/>
      <c r="AB147" s="29"/>
      <c r="AC147" s="29"/>
      <c r="AD147" s="29"/>
      <c r="AE147" s="29"/>
      <c r="AF147" s="29"/>
      <c r="AG147" s="29"/>
      <c r="AH147" s="29"/>
      <c r="AI147" s="29"/>
      <c r="AJ147" s="29"/>
      <c r="AK147" s="29"/>
    </row>
    <row r="148" spans="1:37">
      <c r="A148" s="29"/>
      <c r="B148" s="29"/>
      <c r="C148" s="29"/>
      <c r="F148" s="29"/>
      <c r="G148" s="29"/>
      <c r="H148" s="29"/>
      <c r="I148" s="29"/>
      <c r="J148" s="29"/>
      <c r="K148" s="29"/>
      <c r="L148" s="29"/>
      <c r="M148" s="29"/>
      <c r="N148" s="29"/>
      <c r="O148" s="29"/>
      <c r="P148" s="29"/>
      <c r="Q148" s="29"/>
      <c r="R148" s="29"/>
      <c r="S148" s="29"/>
      <c r="T148" s="29"/>
      <c r="U148" s="29"/>
      <c r="V148" s="29"/>
      <c r="W148" s="29"/>
      <c r="X148" s="29"/>
      <c r="Y148" s="29"/>
      <c r="Z148" s="29"/>
      <c r="AA148" s="29"/>
      <c r="AB148" s="29"/>
      <c r="AC148" s="29"/>
      <c r="AD148" s="29"/>
      <c r="AE148" s="29"/>
      <c r="AF148" s="29"/>
      <c r="AG148" s="29"/>
      <c r="AH148" s="29"/>
      <c r="AI148" s="29"/>
      <c r="AJ148" s="29"/>
      <c r="AK148" s="29"/>
    </row>
    <row r="149" spans="1:37">
      <c r="A149" s="29"/>
      <c r="B149" s="29"/>
      <c r="C149" s="29"/>
      <c r="F149" s="29"/>
      <c r="G149" s="29"/>
      <c r="H149" s="29"/>
      <c r="I149" s="29"/>
      <c r="J149" s="29"/>
      <c r="K149" s="29"/>
      <c r="L149" s="29"/>
      <c r="M149" s="29"/>
      <c r="N149" s="29"/>
      <c r="O149" s="29"/>
      <c r="P149" s="29"/>
      <c r="Q149" s="29"/>
      <c r="R149" s="29"/>
      <c r="S149" s="29"/>
      <c r="T149" s="29"/>
      <c r="U149" s="29"/>
      <c r="V149" s="29"/>
      <c r="W149" s="29"/>
      <c r="X149" s="29"/>
      <c r="Y149" s="29"/>
      <c r="Z149" s="29"/>
      <c r="AA149" s="29"/>
      <c r="AB149" s="29"/>
      <c r="AC149" s="29"/>
      <c r="AD149" s="29"/>
      <c r="AE149" s="29"/>
      <c r="AF149" s="29"/>
      <c r="AG149" s="29"/>
      <c r="AH149" s="29"/>
      <c r="AI149" s="29"/>
      <c r="AJ149" s="29"/>
      <c r="AK149" s="29"/>
    </row>
    <row r="150" spans="1:37">
      <c r="A150" s="29"/>
      <c r="B150" s="29"/>
      <c r="C150" s="29"/>
      <c r="F150" s="29"/>
      <c r="G150" s="29"/>
      <c r="H150" s="29"/>
      <c r="I150" s="29"/>
      <c r="J150" s="29"/>
      <c r="K150" s="29"/>
      <c r="L150" s="29"/>
      <c r="M150" s="29"/>
      <c r="N150" s="29"/>
      <c r="O150" s="29"/>
      <c r="P150" s="29"/>
      <c r="Q150" s="29"/>
      <c r="R150" s="29"/>
      <c r="S150" s="29"/>
      <c r="T150" s="29"/>
      <c r="U150" s="29"/>
      <c r="V150" s="29"/>
      <c r="W150" s="29"/>
      <c r="X150" s="29"/>
      <c r="Y150" s="29"/>
      <c r="Z150" s="29"/>
      <c r="AA150" s="29"/>
      <c r="AB150" s="29"/>
      <c r="AC150" s="29"/>
      <c r="AD150" s="29"/>
      <c r="AE150" s="29"/>
      <c r="AF150" s="29"/>
      <c r="AG150" s="29"/>
      <c r="AH150" s="29"/>
      <c r="AI150" s="29"/>
      <c r="AJ150" s="29"/>
      <c r="AK150" s="29"/>
    </row>
    <row r="151" spans="1:37">
      <c r="A151" s="29"/>
      <c r="B151" s="29"/>
      <c r="C151" s="29"/>
      <c r="F151" s="29"/>
      <c r="G151" s="29"/>
      <c r="H151" s="29"/>
      <c r="I151" s="29"/>
      <c r="J151" s="29"/>
      <c r="K151" s="29"/>
      <c r="L151" s="29"/>
      <c r="M151" s="29"/>
      <c r="N151" s="29"/>
      <c r="O151" s="29"/>
      <c r="P151" s="29"/>
      <c r="Q151" s="29"/>
      <c r="R151" s="29"/>
      <c r="S151" s="29"/>
      <c r="T151" s="29"/>
      <c r="U151" s="29"/>
      <c r="V151" s="29"/>
      <c r="W151" s="29"/>
      <c r="X151" s="29"/>
      <c r="Y151" s="29"/>
      <c r="Z151" s="29"/>
      <c r="AA151" s="29"/>
      <c r="AB151" s="29"/>
      <c r="AC151" s="29"/>
      <c r="AD151" s="29"/>
      <c r="AE151" s="29"/>
      <c r="AF151" s="29"/>
      <c r="AG151" s="29"/>
      <c r="AH151" s="29"/>
      <c r="AI151" s="29"/>
      <c r="AJ151" s="29"/>
      <c r="AK151" s="29"/>
    </row>
    <row r="152" spans="1:37">
      <c r="A152" s="29"/>
      <c r="B152" s="29"/>
      <c r="C152" s="29"/>
      <c r="F152" s="29"/>
      <c r="G152" s="29"/>
      <c r="H152" s="29"/>
      <c r="I152" s="29"/>
      <c r="J152" s="29"/>
      <c r="K152" s="29"/>
      <c r="L152" s="29"/>
      <c r="M152" s="29"/>
      <c r="N152" s="29"/>
      <c r="O152" s="29"/>
      <c r="P152" s="29"/>
      <c r="Q152" s="29"/>
      <c r="R152" s="29"/>
      <c r="S152" s="29"/>
      <c r="T152" s="29"/>
      <c r="U152" s="29"/>
      <c r="V152" s="29"/>
      <c r="W152" s="29"/>
      <c r="X152" s="29"/>
      <c r="Y152" s="29"/>
      <c r="Z152" s="29"/>
      <c r="AA152" s="29"/>
      <c r="AB152" s="29"/>
      <c r="AC152" s="29"/>
      <c r="AD152" s="29"/>
      <c r="AE152" s="29"/>
      <c r="AF152" s="29"/>
      <c r="AG152" s="29"/>
      <c r="AH152" s="29"/>
      <c r="AI152" s="29"/>
      <c r="AJ152" s="29"/>
      <c r="AK152" s="29"/>
    </row>
    <row r="153" spans="1:37">
      <c r="A153" s="29"/>
      <c r="B153" s="29"/>
      <c r="C153" s="29"/>
      <c r="F153" s="29"/>
      <c r="G153" s="29"/>
      <c r="H153" s="29"/>
      <c r="I153" s="29"/>
      <c r="J153" s="29"/>
      <c r="K153" s="29"/>
      <c r="L153" s="29"/>
      <c r="M153" s="29"/>
      <c r="N153" s="29"/>
      <c r="O153" s="29"/>
      <c r="P153" s="29"/>
      <c r="Q153" s="29"/>
      <c r="R153" s="29"/>
      <c r="S153" s="29"/>
      <c r="T153" s="29"/>
      <c r="U153" s="29"/>
      <c r="V153" s="29"/>
      <c r="W153" s="29"/>
      <c r="X153" s="29"/>
      <c r="Y153" s="29"/>
      <c r="Z153" s="29"/>
      <c r="AA153" s="29"/>
      <c r="AB153" s="29"/>
      <c r="AC153" s="29"/>
      <c r="AD153" s="29"/>
      <c r="AE153" s="29"/>
      <c r="AF153" s="29"/>
      <c r="AG153" s="29"/>
      <c r="AH153" s="29"/>
      <c r="AI153" s="29"/>
      <c r="AJ153" s="29"/>
      <c r="AK153" s="29"/>
    </row>
    <row r="154" spans="1:37">
      <c r="A154" s="29"/>
      <c r="B154" s="29"/>
      <c r="C154" s="29"/>
      <c r="F154" s="29"/>
      <c r="G154" s="29"/>
      <c r="H154" s="29"/>
      <c r="I154" s="29"/>
      <c r="J154" s="29"/>
      <c r="K154" s="29"/>
      <c r="L154" s="29"/>
      <c r="M154" s="29"/>
      <c r="N154" s="29"/>
      <c r="O154" s="29"/>
      <c r="P154" s="29"/>
      <c r="Q154" s="29"/>
      <c r="R154" s="29"/>
      <c r="S154" s="29"/>
      <c r="T154" s="29"/>
      <c r="U154" s="29"/>
      <c r="V154" s="29"/>
      <c r="W154" s="29"/>
      <c r="X154" s="29"/>
      <c r="Y154" s="29"/>
      <c r="Z154" s="29"/>
      <c r="AA154" s="29"/>
      <c r="AB154" s="29"/>
      <c r="AC154" s="29"/>
      <c r="AD154" s="29"/>
      <c r="AE154" s="29"/>
      <c r="AF154" s="29"/>
      <c r="AG154" s="29"/>
      <c r="AH154" s="29"/>
      <c r="AI154" s="29"/>
      <c r="AJ154" s="29"/>
      <c r="AK154" s="29"/>
    </row>
    <row r="155" spans="1:37">
      <c r="A155" s="29"/>
      <c r="B155" s="29"/>
      <c r="C155" s="29"/>
      <c r="F155" s="29"/>
      <c r="G155" s="29"/>
      <c r="H155" s="29"/>
      <c r="I155" s="29"/>
      <c r="J155" s="29"/>
      <c r="K155" s="29"/>
      <c r="L155" s="29"/>
      <c r="M155" s="29"/>
      <c r="N155" s="29"/>
      <c r="O155" s="29"/>
      <c r="P155" s="29"/>
      <c r="Q155" s="29"/>
      <c r="R155" s="29"/>
      <c r="S155" s="29"/>
      <c r="T155" s="29"/>
      <c r="U155" s="29"/>
      <c r="V155" s="29"/>
      <c r="W155" s="29"/>
      <c r="X155" s="29"/>
      <c r="Y155" s="29"/>
      <c r="Z155" s="29"/>
      <c r="AA155" s="29"/>
      <c r="AB155" s="29"/>
      <c r="AC155" s="29"/>
      <c r="AD155" s="29"/>
      <c r="AE155" s="29"/>
      <c r="AF155" s="29"/>
      <c r="AG155" s="29"/>
      <c r="AH155" s="29"/>
      <c r="AI155" s="29"/>
      <c r="AJ155" s="29"/>
      <c r="AK155" s="29"/>
    </row>
    <row r="156" spans="1:37">
      <c r="A156" s="29"/>
      <c r="B156" s="29"/>
      <c r="C156" s="29"/>
      <c r="F156" s="29"/>
      <c r="G156" s="29"/>
      <c r="H156" s="29"/>
      <c r="I156" s="29"/>
      <c r="J156" s="29"/>
      <c r="K156" s="29"/>
      <c r="L156" s="29"/>
      <c r="M156" s="29"/>
      <c r="N156" s="29"/>
      <c r="O156" s="29"/>
      <c r="P156" s="29"/>
      <c r="Q156" s="29"/>
      <c r="R156" s="29"/>
      <c r="S156" s="29"/>
      <c r="T156" s="29"/>
      <c r="U156" s="29"/>
      <c r="V156" s="29"/>
      <c r="W156" s="29"/>
      <c r="X156" s="29"/>
      <c r="Y156" s="29"/>
      <c r="Z156" s="29"/>
      <c r="AA156" s="29"/>
      <c r="AB156" s="29"/>
      <c r="AC156" s="29"/>
      <c r="AD156" s="29"/>
      <c r="AE156" s="29"/>
      <c r="AF156" s="29"/>
      <c r="AG156" s="29"/>
      <c r="AH156" s="29"/>
      <c r="AI156" s="29"/>
      <c r="AJ156" s="29"/>
      <c r="AK156" s="29"/>
    </row>
    <row r="157" spans="1:37">
      <c r="A157" s="29"/>
      <c r="B157" s="29"/>
      <c r="C157" s="29"/>
      <c r="F157" s="29"/>
      <c r="G157" s="29"/>
      <c r="H157" s="29"/>
      <c r="I157" s="29"/>
      <c r="J157" s="29"/>
      <c r="K157" s="29"/>
      <c r="L157" s="29"/>
      <c r="M157" s="29"/>
      <c r="N157" s="29"/>
      <c r="O157" s="29"/>
      <c r="P157" s="29"/>
      <c r="Q157" s="29"/>
      <c r="R157" s="29"/>
      <c r="S157" s="29"/>
      <c r="T157" s="29"/>
      <c r="U157" s="29"/>
      <c r="V157" s="29"/>
      <c r="W157" s="29"/>
      <c r="X157" s="29"/>
      <c r="Y157" s="29"/>
      <c r="Z157" s="29"/>
      <c r="AA157" s="29"/>
      <c r="AB157" s="29"/>
      <c r="AC157" s="29"/>
      <c r="AD157" s="29"/>
      <c r="AE157" s="29"/>
      <c r="AF157" s="29"/>
      <c r="AG157" s="29"/>
      <c r="AH157" s="29"/>
      <c r="AI157" s="29"/>
      <c r="AJ157" s="29"/>
      <c r="AK157" s="29"/>
    </row>
    <row r="158" spans="1:37">
      <c r="A158" s="29"/>
      <c r="B158" s="29"/>
      <c r="C158" s="29"/>
      <c r="F158" s="29"/>
      <c r="G158" s="29"/>
      <c r="H158" s="29"/>
      <c r="I158" s="29"/>
      <c r="J158" s="29"/>
      <c r="K158" s="29"/>
      <c r="L158" s="29"/>
      <c r="M158" s="29"/>
      <c r="N158" s="29"/>
      <c r="O158" s="29"/>
      <c r="P158" s="29"/>
      <c r="Q158" s="29"/>
      <c r="R158" s="29"/>
      <c r="S158" s="29"/>
      <c r="T158" s="29"/>
      <c r="U158" s="29"/>
      <c r="V158" s="29"/>
      <c r="W158" s="29"/>
      <c r="X158" s="29"/>
      <c r="Y158" s="29"/>
      <c r="Z158" s="29"/>
      <c r="AA158" s="29"/>
      <c r="AB158" s="29"/>
      <c r="AC158" s="29"/>
      <c r="AD158" s="29"/>
      <c r="AE158" s="29"/>
      <c r="AF158" s="29"/>
      <c r="AG158" s="29"/>
      <c r="AH158" s="29"/>
      <c r="AI158" s="29"/>
      <c r="AJ158" s="29"/>
      <c r="AK158" s="29"/>
    </row>
    <row r="159" spans="1:37">
      <c r="A159" s="29"/>
      <c r="B159" s="29"/>
      <c r="C159" s="29"/>
      <c r="F159" s="29"/>
      <c r="G159" s="29"/>
      <c r="H159" s="29"/>
      <c r="I159" s="29"/>
      <c r="J159" s="29"/>
      <c r="K159" s="29"/>
      <c r="L159" s="29"/>
      <c r="M159" s="29"/>
      <c r="N159" s="29"/>
      <c r="O159" s="29"/>
      <c r="P159" s="29"/>
      <c r="Q159" s="29"/>
      <c r="R159" s="29"/>
      <c r="S159" s="29"/>
      <c r="T159" s="29"/>
      <c r="U159" s="29"/>
      <c r="V159" s="29"/>
      <c r="W159" s="29"/>
      <c r="X159" s="29"/>
      <c r="Y159" s="29"/>
      <c r="Z159" s="29"/>
      <c r="AA159" s="29"/>
      <c r="AB159" s="29"/>
      <c r="AC159" s="29"/>
      <c r="AD159" s="29"/>
      <c r="AE159" s="29"/>
      <c r="AF159" s="29"/>
      <c r="AG159" s="29"/>
      <c r="AH159" s="29"/>
      <c r="AI159" s="29"/>
      <c r="AJ159" s="29"/>
      <c r="AK159" s="29"/>
    </row>
    <row r="160" spans="1:37">
      <c r="A160" s="29"/>
      <c r="B160" s="29"/>
      <c r="C160" s="29"/>
      <c r="F160" s="29"/>
      <c r="G160" s="29"/>
      <c r="H160" s="29"/>
      <c r="I160" s="29"/>
      <c r="J160" s="29"/>
      <c r="K160" s="29"/>
      <c r="L160" s="29"/>
      <c r="M160" s="29"/>
      <c r="N160" s="29"/>
      <c r="O160" s="29"/>
      <c r="P160" s="29"/>
      <c r="Q160" s="29"/>
      <c r="R160" s="29"/>
      <c r="S160" s="29"/>
      <c r="T160" s="29"/>
      <c r="U160" s="29"/>
      <c r="V160" s="29"/>
      <c r="W160" s="29"/>
      <c r="X160" s="29"/>
      <c r="Y160" s="29"/>
      <c r="Z160" s="29"/>
      <c r="AA160" s="29"/>
      <c r="AB160" s="29"/>
      <c r="AC160" s="29"/>
      <c r="AD160" s="29"/>
      <c r="AE160" s="29"/>
      <c r="AF160" s="29"/>
      <c r="AG160" s="29"/>
      <c r="AH160" s="29"/>
      <c r="AI160" s="29"/>
      <c r="AJ160" s="29"/>
      <c r="AK160" s="29"/>
    </row>
    <row r="161" spans="1:37">
      <c r="A161" s="29"/>
      <c r="B161" s="29"/>
      <c r="C161" s="29"/>
      <c r="F161" s="29"/>
      <c r="G161" s="29"/>
      <c r="H161" s="29"/>
      <c r="I161" s="29"/>
      <c r="J161" s="29"/>
      <c r="K161" s="29"/>
      <c r="L161" s="29"/>
      <c r="M161" s="29"/>
      <c r="N161" s="29"/>
      <c r="O161" s="29"/>
      <c r="P161" s="29"/>
      <c r="Q161" s="29"/>
      <c r="R161" s="29"/>
      <c r="S161" s="29"/>
      <c r="T161" s="29"/>
      <c r="U161" s="29"/>
      <c r="V161" s="29"/>
      <c r="W161" s="29"/>
      <c r="X161" s="29"/>
      <c r="Y161" s="29"/>
      <c r="Z161" s="29"/>
      <c r="AA161" s="29"/>
      <c r="AB161" s="29"/>
      <c r="AC161" s="29"/>
      <c r="AD161" s="29"/>
      <c r="AE161" s="29"/>
      <c r="AF161" s="29"/>
      <c r="AG161" s="29"/>
      <c r="AH161" s="29"/>
      <c r="AI161" s="29"/>
      <c r="AJ161" s="29"/>
      <c r="AK161" s="29"/>
    </row>
    <row r="162" spans="1:37">
      <c r="A162" s="29"/>
      <c r="B162" s="29"/>
      <c r="C162" s="29"/>
      <c r="F162" s="29"/>
      <c r="G162" s="29"/>
      <c r="H162" s="29"/>
      <c r="I162" s="29"/>
      <c r="J162" s="29"/>
      <c r="K162" s="29"/>
      <c r="L162" s="29"/>
      <c r="M162" s="29"/>
      <c r="N162" s="29"/>
      <c r="O162" s="29"/>
      <c r="P162" s="29"/>
      <c r="Q162" s="29"/>
      <c r="R162" s="29"/>
      <c r="S162" s="29"/>
      <c r="T162" s="29"/>
      <c r="U162" s="29"/>
      <c r="V162" s="29"/>
      <c r="W162" s="29"/>
      <c r="X162" s="29"/>
      <c r="Y162" s="29"/>
      <c r="Z162" s="29"/>
      <c r="AA162" s="29"/>
      <c r="AB162" s="29"/>
      <c r="AC162" s="29"/>
      <c r="AD162" s="29"/>
      <c r="AE162" s="29"/>
      <c r="AF162" s="29"/>
      <c r="AG162" s="29"/>
      <c r="AH162" s="29"/>
      <c r="AI162" s="29"/>
      <c r="AJ162" s="29"/>
      <c r="AK162" s="29"/>
    </row>
    <row r="163" spans="1:37">
      <c r="A163" s="29"/>
      <c r="B163" s="29"/>
      <c r="C163" s="29"/>
      <c r="F163" s="29"/>
      <c r="G163" s="29"/>
      <c r="H163" s="29"/>
      <c r="I163" s="29"/>
      <c r="J163" s="29"/>
      <c r="K163" s="29"/>
      <c r="L163" s="29"/>
      <c r="M163" s="29"/>
      <c r="N163" s="29"/>
      <c r="O163" s="29"/>
      <c r="P163" s="29"/>
      <c r="Q163" s="29"/>
      <c r="R163" s="29"/>
      <c r="S163" s="29"/>
      <c r="T163" s="29"/>
      <c r="U163" s="29"/>
      <c r="V163" s="29"/>
      <c r="W163" s="29"/>
      <c r="X163" s="29"/>
      <c r="Y163" s="29"/>
      <c r="Z163" s="29"/>
      <c r="AA163" s="29"/>
      <c r="AB163" s="29"/>
      <c r="AC163" s="29"/>
      <c r="AD163" s="29"/>
      <c r="AE163" s="29"/>
      <c r="AF163" s="29"/>
      <c r="AG163" s="29"/>
      <c r="AH163" s="29"/>
      <c r="AI163" s="29"/>
      <c r="AJ163" s="29"/>
      <c r="AK163" s="29"/>
    </row>
    <row r="164" spans="1:37">
      <c r="A164" s="29"/>
      <c r="B164" s="29"/>
      <c r="C164" s="29"/>
      <c r="F164" s="29"/>
      <c r="G164" s="29"/>
      <c r="H164" s="29"/>
      <c r="I164" s="29"/>
      <c r="J164" s="29"/>
      <c r="K164" s="29"/>
      <c r="L164" s="29"/>
      <c r="M164" s="29"/>
      <c r="N164" s="29"/>
      <c r="O164" s="29"/>
      <c r="P164" s="29"/>
      <c r="Q164" s="29"/>
      <c r="R164" s="29"/>
      <c r="S164" s="29"/>
      <c r="T164" s="29"/>
      <c r="U164" s="29"/>
      <c r="V164" s="29"/>
      <c r="W164" s="29"/>
      <c r="X164" s="29"/>
      <c r="Y164" s="29"/>
      <c r="Z164" s="29"/>
      <c r="AA164" s="29"/>
      <c r="AB164" s="29"/>
      <c r="AC164" s="29"/>
      <c r="AD164" s="29"/>
      <c r="AE164" s="29"/>
      <c r="AF164" s="29"/>
      <c r="AG164" s="29"/>
      <c r="AH164" s="29"/>
      <c r="AI164" s="29"/>
      <c r="AJ164" s="29"/>
      <c r="AK164" s="29"/>
    </row>
    <row r="165" spans="1:37">
      <c r="A165" s="29"/>
      <c r="B165" s="29"/>
      <c r="C165" s="29"/>
      <c r="F165" s="29"/>
      <c r="G165" s="29"/>
      <c r="H165" s="29"/>
      <c r="I165" s="29"/>
      <c r="J165" s="29"/>
      <c r="K165" s="29"/>
      <c r="L165" s="29"/>
      <c r="M165" s="29"/>
      <c r="N165" s="29"/>
      <c r="O165" s="29"/>
      <c r="P165" s="29"/>
      <c r="Q165" s="29"/>
      <c r="R165" s="29"/>
      <c r="S165" s="29"/>
      <c r="T165" s="29"/>
      <c r="U165" s="29"/>
      <c r="V165" s="29"/>
      <c r="W165" s="29"/>
      <c r="X165" s="29"/>
      <c r="Y165" s="29"/>
      <c r="Z165" s="29"/>
      <c r="AA165" s="29"/>
      <c r="AB165" s="29"/>
      <c r="AC165" s="29"/>
      <c r="AD165" s="29"/>
      <c r="AE165" s="29"/>
      <c r="AF165" s="29"/>
      <c r="AG165" s="29"/>
      <c r="AH165" s="29"/>
      <c r="AI165" s="29"/>
      <c r="AJ165" s="29"/>
      <c r="AK165" s="29"/>
    </row>
    <row r="166" spans="1:37">
      <c r="A166" s="29"/>
      <c r="B166" s="29"/>
      <c r="C166" s="29"/>
      <c r="F166" s="29"/>
      <c r="G166" s="29"/>
      <c r="H166" s="29"/>
      <c r="I166" s="29"/>
      <c r="J166" s="29"/>
      <c r="K166" s="29"/>
      <c r="L166" s="29"/>
      <c r="M166" s="29"/>
      <c r="N166" s="29"/>
      <c r="O166" s="29"/>
      <c r="P166" s="29"/>
      <c r="Q166" s="29"/>
      <c r="R166" s="29"/>
      <c r="S166" s="29"/>
      <c r="T166" s="29"/>
      <c r="U166" s="29"/>
      <c r="V166" s="29"/>
      <c r="W166" s="29"/>
      <c r="X166" s="29"/>
      <c r="Y166" s="29"/>
      <c r="Z166" s="29"/>
      <c r="AA166" s="29"/>
      <c r="AB166" s="29"/>
      <c r="AC166" s="29"/>
      <c r="AD166" s="29"/>
      <c r="AE166" s="29"/>
      <c r="AF166" s="29"/>
      <c r="AG166" s="29"/>
      <c r="AH166" s="29"/>
      <c r="AI166" s="29"/>
      <c r="AJ166" s="29"/>
      <c r="AK166" s="29"/>
    </row>
    <row r="167" spans="1:37">
      <c r="A167" s="29"/>
      <c r="B167" s="29"/>
      <c r="C167" s="29"/>
      <c r="F167" s="29"/>
      <c r="G167" s="29"/>
      <c r="H167" s="29"/>
      <c r="I167" s="29"/>
      <c r="J167" s="29"/>
      <c r="K167" s="29"/>
      <c r="L167" s="29"/>
      <c r="M167" s="29"/>
      <c r="N167" s="29"/>
      <c r="O167" s="29"/>
      <c r="P167" s="29"/>
      <c r="Q167" s="29"/>
      <c r="R167" s="29"/>
      <c r="S167" s="29"/>
      <c r="T167" s="29"/>
      <c r="U167" s="29"/>
      <c r="V167" s="29"/>
      <c r="W167" s="29"/>
      <c r="X167" s="29"/>
      <c r="Y167" s="29"/>
      <c r="Z167" s="29"/>
      <c r="AA167" s="29"/>
      <c r="AB167" s="29"/>
      <c r="AC167" s="29"/>
      <c r="AD167" s="29"/>
      <c r="AE167" s="29"/>
      <c r="AF167" s="29"/>
      <c r="AG167" s="29"/>
      <c r="AH167" s="29"/>
      <c r="AI167" s="29"/>
      <c r="AJ167" s="29"/>
      <c r="AK167" s="29"/>
    </row>
    <row r="168" spans="1:37">
      <c r="A168" s="29"/>
      <c r="B168" s="29"/>
      <c r="C168" s="29"/>
      <c r="F168" s="29"/>
      <c r="G168" s="29"/>
      <c r="H168" s="29"/>
      <c r="I168" s="29"/>
      <c r="J168" s="29"/>
      <c r="K168" s="29"/>
      <c r="L168" s="29"/>
      <c r="M168" s="29"/>
      <c r="N168" s="29"/>
      <c r="O168" s="29"/>
      <c r="P168" s="29"/>
      <c r="Q168" s="29"/>
      <c r="R168" s="29"/>
      <c r="S168" s="29"/>
      <c r="T168" s="29"/>
      <c r="U168" s="29"/>
      <c r="V168" s="29"/>
      <c r="W168" s="29"/>
      <c r="X168" s="29"/>
      <c r="Y168" s="29"/>
      <c r="Z168" s="29"/>
      <c r="AA168" s="29"/>
      <c r="AB168" s="29"/>
      <c r="AC168" s="29"/>
      <c r="AD168" s="29"/>
      <c r="AE168" s="29"/>
      <c r="AF168" s="29"/>
      <c r="AG168" s="29"/>
      <c r="AH168" s="29"/>
      <c r="AI168" s="29"/>
      <c r="AJ168" s="29"/>
      <c r="AK168" s="29"/>
    </row>
    <row r="169" spans="1:37">
      <c r="A169" s="29"/>
      <c r="B169" s="29"/>
      <c r="C169" s="29"/>
      <c r="F169" s="29"/>
      <c r="G169" s="29"/>
      <c r="H169" s="29"/>
      <c r="I169" s="29"/>
      <c r="J169" s="29"/>
      <c r="K169" s="29"/>
      <c r="L169" s="29"/>
      <c r="M169" s="29"/>
      <c r="N169" s="29"/>
      <c r="O169" s="29"/>
      <c r="P169" s="29"/>
      <c r="Q169" s="29"/>
      <c r="R169" s="29"/>
      <c r="S169" s="29"/>
      <c r="T169" s="29"/>
      <c r="U169" s="29"/>
      <c r="V169" s="29"/>
      <c r="W169" s="29"/>
      <c r="X169" s="29"/>
      <c r="Y169" s="29"/>
      <c r="Z169" s="29"/>
      <c r="AA169" s="29"/>
      <c r="AB169" s="29"/>
      <c r="AC169" s="29"/>
      <c r="AD169" s="29"/>
      <c r="AE169" s="29"/>
      <c r="AF169" s="29"/>
      <c r="AG169" s="29"/>
      <c r="AH169" s="29"/>
      <c r="AI169" s="29"/>
      <c r="AJ169" s="29"/>
      <c r="AK169" s="29"/>
    </row>
    <row r="170" spans="1:37">
      <c r="A170" s="29"/>
      <c r="B170" s="29"/>
      <c r="C170" s="29"/>
      <c r="F170" s="29"/>
      <c r="G170" s="29"/>
      <c r="H170" s="29"/>
      <c r="I170" s="29"/>
      <c r="J170" s="29"/>
      <c r="K170" s="29"/>
      <c r="L170" s="29"/>
      <c r="M170" s="29"/>
      <c r="N170" s="29"/>
      <c r="O170" s="29"/>
      <c r="P170" s="29"/>
      <c r="Q170" s="29"/>
      <c r="R170" s="29"/>
      <c r="S170" s="29"/>
      <c r="T170" s="29"/>
      <c r="U170" s="29"/>
      <c r="V170" s="29"/>
      <c r="W170" s="29"/>
      <c r="X170" s="29"/>
      <c r="Y170" s="29"/>
      <c r="Z170" s="29"/>
      <c r="AA170" s="29"/>
      <c r="AB170" s="29"/>
      <c r="AC170" s="29"/>
      <c r="AD170" s="29"/>
      <c r="AE170" s="29"/>
      <c r="AF170" s="29"/>
      <c r="AG170" s="29"/>
      <c r="AH170" s="29"/>
      <c r="AI170" s="29"/>
      <c r="AJ170" s="29"/>
      <c r="AK170" s="29"/>
    </row>
    <row r="171" spans="1:37">
      <c r="A171" s="29"/>
      <c r="B171" s="29"/>
      <c r="C171" s="29"/>
      <c r="F171" s="29"/>
      <c r="G171" s="29"/>
      <c r="H171" s="29"/>
      <c r="I171" s="29"/>
      <c r="J171" s="29"/>
      <c r="K171" s="29"/>
      <c r="L171" s="29"/>
      <c r="M171" s="29"/>
      <c r="N171" s="29"/>
      <c r="O171" s="29"/>
      <c r="P171" s="29"/>
      <c r="Q171" s="29"/>
      <c r="R171" s="29"/>
      <c r="S171" s="29"/>
      <c r="T171" s="29"/>
      <c r="U171" s="29"/>
      <c r="V171" s="29"/>
      <c r="W171" s="29"/>
      <c r="X171" s="29"/>
      <c r="Y171" s="29"/>
      <c r="Z171" s="29"/>
      <c r="AA171" s="29"/>
      <c r="AB171" s="29"/>
      <c r="AC171" s="29"/>
      <c r="AD171" s="29"/>
      <c r="AE171" s="29"/>
      <c r="AF171" s="29"/>
      <c r="AG171" s="29"/>
      <c r="AH171" s="29"/>
      <c r="AI171" s="29"/>
      <c r="AJ171" s="29"/>
      <c r="AK171" s="29"/>
    </row>
    <row r="172" spans="1:37">
      <c r="A172" s="29"/>
      <c r="B172" s="29"/>
      <c r="C172" s="29"/>
      <c r="F172" s="29"/>
      <c r="G172" s="29"/>
      <c r="H172" s="29"/>
      <c r="I172" s="29"/>
      <c r="J172" s="29"/>
      <c r="K172" s="29"/>
      <c r="L172" s="29"/>
      <c r="M172" s="29"/>
      <c r="N172" s="29"/>
      <c r="O172" s="29"/>
      <c r="P172" s="29"/>
      <c r="Q172" s="29"/>
      <c r="R172" s="29"/>
      <c r="S172" s="29"/>
      <c r="T172" s="29"/>
      <c r="U172" s="29"/>
      <c r="V172" s="29"/>
      <c r="W172" s="29"/>
      <c r="X172" s="29"/>
      <c r="Y172" s="29"/>
      <c r="Z172" s="29"/>
      <c r="AA172" s="29"/>
      <c r="AB172" s="29"/>
      <c r="AC172" s="29"/>
      <c r="AD172" s="29"/>
      <c r="AE172" s="29"/>
      <c r="AF172" s="29"/>
      <c r="AG172" s="29"/>
      <c r="AH172" s="29"/>
      <c r="AI172" s="29"/>
      <c r="AJ172" s="29"/>
      <c r="AK172" s="29"/>
    </row>
    <row r="173" spans="1:37">
      <c r="A173" s="29"/>
      <c r="B173" s="29"/>
      <c r="C173" s="29"/>
      <c r="F173" s="29"/>
      <c r="G173" s="29"/>
      <c r="H173" s="29"/>
      <c r="I173" s="29"/>
      <c r="J173" s="29"/>
      <c r="K173" s="29"/>
      <c r="L173" s="29"/>
      <c r="M173" s="29"/>
      <c r="N173" s="29"/>
      <c r="O173" s="29"/>
      <c r="P173" s="29"/>
      <c r="Q173" s="29"/>
      <c r="R173" s="29"/>
      <c r="S173" s="29"/>
      <c r="T173" s="29"/>
      <c r="U173" s="29"/>
      <c r="V173" s="29"/>
      <c r="W173" s="29"/>
      <c r="X173" s="29"/>
      <c r="Y173" s="29"/>
      <c r="Z173" s="29"/>
      <c r="AA173" s="29"/>
      <c r="AB173" s="29"/>
      <c r="AC173" s="29"/>
      <c r="AD173" s="29"/>
      <c r="AE173" s="29"/>
      <c r="AF173" s="29"/>
      <c r="AG173" s="29"/>
      <c r="AH173" s="29"/>
      <c r="AI173" s="29"/>
      <c r="AJ173" s="29"/>
      <c r="AK173" s="29"/>
    </row>
    <row r="174" spans="1:37">
      <c r="A174" s="29"/>
      <c r="B174" s="29"/>
      <c r="C174" s="29"/>
      <c r="F174" s="29"/>
      <c r="G174" s="29"/>
      <c r="H174" s="29"/>
      <c r="I174" s="29"/>
      <c r="J174" s="29"/>
      <c r="K174" s="29"/>
      <c r="L174" s="29"/>
      <c r="M174" s="29"/>
      <c r="N174" s="29"/>
      <c r="O174" s="29"/>
      <c r="P174" s="29"/>
      <c r="Q174" s="29"/>
      <c r="R174" s="29"/>
      <c r="S174" s="29"/>
      <c r="T174" s="29"/>
      <c r="U174" s="29"/>
      <c r="V174" s="29"/>
      <c r="W174" s="29"/>
      <c r="X174" s="29"/>
      <c r="Y174" s="29"/>
      <c r="Z174" s="29"/>
      <c r="AA174" s="29"/>
      <c r="AB174" s="29"/>
      <c r="AC174" s="29"/>
      <c r="AD174" s="29"/>
      <c r="AE174" s="29"/>
      <c r="AF174" s="29"/>
      <c r="AG174" s="29"/>
      <c r="AH174" s="29"/>
      <c r="AI174" s="29"/>
      <c r="AJ174" s="29"/>
      <c r="AK174" s="29"/>
    </row>
    <row r="175" spans="1:37">
      <c r="A175" s="29"/>
      <c r="B175" s="29"/>
      <c r="C175" s="29"/>
      <c r="F175" s="29"/>
      <c r="G175" s="29"/>
      <c r="H175" s="29"/>
      <c r="I175" s="29"/>
      <c r="J175" s="29"/>
      <c r="K175" s="29"/>
      <c r="L175" s="29"/>
      <c r="M175" s="29"/>
      <c r="N175" s="29"/>
      <c r="O175" s="29"/>
      <c r="P175" s="29"/>
      <c r="Q175" s="29"/>
      <c r="R175" s="29"/>
      <c r="S175" s="29"/>
      <c r="T175" s="29"/>
      <c r="U175" s="29"/>
      <c r="V175" s="29"/>
      <c r="W175" s="29"/>
      <c r="X175" s="29"/>
      <c r="Y175" s="29"/>
      <c r="Z175" s="29"/>
      <c r="AA175" s="29"/>
      <c r="AB175" s="29"/>
      <c r="AC175" s="29"/>
      <c r="AD175" s="29"/>
      <c r="AE175" s="29"/>
      <c r="AF175" s="29"/>
      <c r="AG175" s="29"/>
      <c r="AH175" s="29"/>
      <c r="AI175" s="29"/>
      <c r="AJ175" s="29"/>
      <c r="AK175" s="29"/>
    </row>
    <row r="176" spans="1:37">
      <c r="A176" s="29"/>
      <c r="B176" s="29"/>
      <c r="C176" s="29"/>
      <c r="F176" s="29"/>
      <c r="G176" s="29"/>
      <c r="H176" s="29"/>
      <c r="I176" s="29"/>
      <c r="J176" s="29"/>
      <c r="K176" s="29"/>
      <c r="L176" s="29"/>
      <c r="M176" s="29"/>
      <c r="N176" s="29"/>
      <c r="O176" s="29"/>
      <c r="P176" s="29"/>
      <c r="Q176" s="29"/>
      <c r="R176" s="29"/>
      <c r="S176" s="29"/>
      <c r="T176" s="29"/>
      <c r="U176" s="29"/>
      <c r="V176" s="29"/>
      <c r="W176" s="29"/>
      <c r="X176" s="29"/>
      <c r="Y176" s="29"/>
      <c r="Z176" s="29"/>
      <c r="AA176" s="29"/>
      <c r="AB176" s="29"/>
      <c r="AC176" s="29"/>
      <c r="AD176" s="29"/>
      <c r="AE176" s="29"/>
      <c r="AF176" s="29"/>
      <c r="AG176" s="29"/>
      <c r="AH176" s="29"/>
      <c r="AI176" s="29"/>
      <c r="AJ176" s="29"/>
      <c r="AK176" s="29"/>
    </row>
    <row r="177" spans="1:37">
      <c r="A177" s="29"/>
      <c r="B177" s="29"/>
      <c r="C177" s="29"/>
      <c r="F177" s="29"/>
      <c r="G177" s="29"/>
      <c r="H177" s="29"/>
      <c r="I177" s="29"/>
      <c r="J177" s="29"/>
      <c r="K177" s="29"/>
      <c r="L177" s="29"/>
      <c r="M177" s="29"/>
      <c r="N177" s="29"/>
      <c r="O177" s="29"/>
      <c r="P177" s="29"/>
      <c r="Q177" s="29"/>
      <c r="R177" s="29"/>
      <c r="S177" s="29"/>
      <c r="T177" s="29"/>
      <c r="U177" s="29"/>
      <c r="V177" s="29"/>
      <c r="W177" s="29"/>
      <c r="X177" s="29"/>
      <c r="Y177" s="29"/>
      <c r="Z177" s="29"/>
      <c r="AA177" s="29"/>
      <c r="AB177" s="29"/>
      <c r="AC177" s="29"/>
      <c r="AD177" s="29"/>
      <c r="AE177" s="29"/>
      <c r="AF177" s="29"/>
      <c r="AG177" s="29"/>
      <c r="AH177" s="29"/>
      <c r="AI177" s="29"/>
      <c r="AJ177" s="29"/>
      <c r="AK177" s="29"/>
    </row>
    <row r="178" spans="1:37">
      <c r="A178" s="29"/>
      <c r="B178" s="29"/>
      <c r="C178" s="29"/>
      <c r="F178" s="29"/>
      <c r="G178" s="29"/>
      <c r="H178" s="29"/>
      <c r="I178" s="29"/>
      <c r="J178" s="29"/>
      <c r="K178" s="29"/>
      <c r="L178" s="29"/>
      <c r="M178" s="29"/>
      <c r="N178" s="29"/>
      <c r="O178" s="29"/>
      <c r="P178" s="29"/>
      <c r="Q178" s="29"/>
      <c r="R178" s="29"/>
      <c r="S178" s="29"/>
      <c r="T178" s="29"/>
      <c r="U178" s="29"/>
      <c r="V178" s="29"/>
      <c r="W178" s="29"/>
      <c r="X178" s="29"/>
      <c r="Y178" s="29"/>
      <c r="Z178" s="29"/>
      <c r="AA178" s="29"/>
      <c r="AB178" s="29"/>
      <c r="AC178" s="29"/>
      <c r="AD178" s="29"/>
      <c r="AE178" s="29"/>
      <c r="AF178" s="29"/>
      <c r="AG178" s="29"/>
      <c r="AH178" s="29"/>
      <c r="AI178" s="29"/>
      <c r="AJ178" s="29"/>
      <c r="AK178" s="29"/>
    </row>
    <row r="179" spans="1:37">
      <c r="A179" s="29"/>
      <c r="B179" s="29"/>
      <c r="C179" s="29"/>
      <c r="F179" s="29"/>
      <c r="G179" s="29"/>
      <c r="H179" s="29"/>
      <c r="I179" s="29"/>
      <c r="J179" s="29"/>
      <c r="K179" s="29"/>
      <c r="L179" s="29"/>
      <c r="M179" s="29"/>
      <c r="N179" s="29"/>
      <c r="O179" s="29"/>
      <c r="P179" s="29"/>
      <c r="Q179" s="29"/>
      <c r="R179" s="29"/>
      <c r="S179" s="29"/>
      <c r="T179" s="29"/>
      <c r="U179" s="29"/>
      <c r="V179" s="29"/>
      <c r="W179" s="29"/>
      <c r="X179" s="29"/>
      <c r="Y179" s="29"/>
      <c r="Z179" s="29"/>
      <c r="AA179" s="29"/>
      <c r="AB179" s="29"/>
      <c r="AC179" s="29"/>
      <c r="AD179" s="29"/>
      <c r="AE179" s="29"/>
      <c r="AF179" s="29"/>
      <c r="AG179" s="29"/>
      <c r="AH179" s="29"/>
      <c r="AI179" s="29"/>
      <c r="AJ179" s="29"/>
      <c r="AK179" s="29"/>
    </row>
    <row r="180" spans="1:37">
      <c r="A180" s="29"/>
      <c r="B180" s="29"/>
      <c r="C180" s="29"/>
      <c r="F180" s="29"/>
      <c r="G180" s="29"/>
      <c r="H180" s="29"/>
      <c r="I180" s="29"/>
      <c r="J180" s="29"/>
      <c r="K180" s="29"/>
      <c r="L180" s="29"/>
      <c r="M180" s="29"/>
      <c r="N180" s="29"/>
      <c r="O180" s="29"/>
      <c r="P180" s="29"/>
      <c r="Q180" s="29"/>
      <c r="R180" s="29"/>
      <c r="S180" s="29"/>
      <c r="T180" s="29"/>
      <c r="U180" s="29"/>
      <c r="V180" s="29"/>
      <c r="W180" s="29"/>
      <c r="X180" s="29"/>
      <c r="Y180" s="29"/>
      <c r="Z180" s="29"/>
      <c r="AA180" s="29"/>
      <c r="AB180" s="29"/>
      <c r="AC180" s="29"/>
      <c r="AD180" s="29"/>
      <c r="AE180" s="29"/>
      <c r="AF180" s="29"/>
      <c r="AG180" s="29"/>
      <c r="AH180" s="29"/>
      <c r="AI180" s="29"/>
      <c r="AJ180" s="29"/>
      <c r="AK180" s="29"/>
    </row>
    <row r="181" spans="1:37">
      <c r="A181" s="29"/>
      <c r="B181" s="29"/>
      <c r="C181" s="29"/>
      <c r="F181" s="29"/>
      <c r="G181" s="29"/>
      <c r="H181" s="29"/>
      <c r="I181" s="29"/>
      <c r="J181" s="29"/>
      <c r="K181" s="29"/>
      <c r="L181" s="29"/>
      <c r="M181" s="29"/>
      <c r="N181" s="29"/>
      <c r="O181" s="29"/>
      <c r="P181" s="29"/>
      <c r="Q181" s="29"/>
      <c r="R181" s="29"/>
      <c r="S181" s="29"/>
      <c r="T181" s="29"/>
      <c r="U181" s="29"/>
      <c r="V181" s="29"/>
      <c r="W181" s="29"/>
      <c r="X181" s="29"/>
      <c r="Y181" s="29"/>
      <c r="Z181" s="29"/>
      <c r="AA181" s="29"/>
      <c r="AB181" s="29"/>
      <c r="AC181" s="29"/>
      <c r="AD181" s="29"/>
      <c r="AE181" s="29"/>
      <c r="AF181" s="29"/>
      <c r="AG181" s="29"/>
      <c r="AH181" s="29"/>
      <c r="AI181" s="29"/>
      <c r="AJ181" s="29"/>
      <c r="AK181" s="29"/>
    </row>
    <row r="182" spans="1:37">
      <c r="A182" s="29"/>
      <c r="B182" s="29"/>
      <c r="C182" s="29"/>
      <c r="F182" s="29"/>
      <c r="G182" s="29"/>
      <c r="H182" s="29"/>
      <c r="I182" s="29"/>
      <c r="J182" s="29"/>
      <c r="K182" s="29"/>
      <c r="L182" s="29"/>
      <c r="M182" s="29"/>
      <c r="N182" s="29"/>
      <c r="O182" s="29"/>
      <c r="P182" s="29"/>
      <c r="Q182" s="29"/>
      <c r="R182" s="29"/>
      <c r="S182" s="29"/>
      <c r="T182" s="29"/>
      <c r="U182" s="29"/>
      <c r="V182" s="29"/>
      <c r="W182" s="29"/>
      <c r="X182" s="29"/>
      <c r="Y182" s="29"/>
      <c r="Z182" s="29"/>
      <c r="AA182" s="29"/>
      <c r="AB182" s="29"/>
      <c r="AC182" s="29"/>
      <c r="AD182" s="29"/>
      <c r="AE182" s="29"/>
      <c r="AF182" s="29"/>
      <c r="AG182" s="29"/>
      <c r="AH182" s="29"/>
      <c r="AI182" s="29"/>
      <c r="AJ182" s="29"/>
      <c r="AK182" s="29"/>
    </row>
    <row r="183" spans="1:37">
      <c r="A183" s="29"/>
      <c r="B183" s="29"/>
      <c r="C183" s="29"/>
      <c r="F183" s="29"/>
      <c r="G183" s="29"/>
      <c r="H183" s="29"/>
      <c r="I183" s="29"/>
      <c r="J183" s="29"/>
      <c r="K183" s="29"/>
      <c r="L183" s="29"/>
      <c r="M183" s="29"/>
      <c r="N183" s="29"/>
      <c r="O183" s="29"/>
      <c r="P183" s="29"/>
      <c r="Q183" s="29"/>
      <c r="R183" s="29"/>
      <c r="S183" s="29"/>
      <c r="T183" s="29"/>
      <c r="U183" s="29"/>
      <c r="V183" s="29"/>
      <c r="W183" s="29"/>
      <c r="X183" s="29"/>
      <c r="Y183" s="29"/>
      <c r="Z183" s="29"/>
      <c r="AA183" s="29"/>
      <c r="AB183" s="29"/>
      <c r="AC183" s="29"/>
      <c r="AD183" s="29"/>
      <c r="AE183" s="29"/>
      <c r="AF183" s="29"/>
      <c r="AG183" s="29"/>
      <c r="AH183" s="29"/>
      <c r="AI183" s="29"/>
      <c r="AJ183" s="29"/>
      <c r="AK183" s="29"/>
    </row>
    <row r="184" spans="1:37">
      <c r="A184" s="29"/>
      <c r="B184" s="29"/>
      <c r="C184" s="29"/>
      <c r="F184" s="29"/>
      <c r="G184" s="29"/>
      <c r="H184" s="29"/>
      <c r="I184" s="29"/>
      <c r="J184" s="29"/>
      <c r="K184" s="29"/>
      <c r="L184" s="29"/>
      <c r="M184" s="29"/>
      <c r="N184" s="29"/>
      <c r="O184" s="29"/>
      <c r="P184" s="29"/>
      <c r="Q184" s="29"/>
      <c r="R184" s="29"/>
      <c r="S184" s="29"/>
      <c r="T184" s="29"/>
      <c r="U184" s="29"/>
      <c r="V184" s="29"/>
      <c r="W184" s="29"/>
      <c r="X184" s="29"/>
      <c r="Y184" s="29"/>
      <c r="Z184" s="29"/>
      <c r="AA184" s="29"/>
      <c r="AB184" s="29"/>
      <c r="AC184" s="29"/>
      <c r="AD184" s="29"/>
      <c r="AE184" s="29"/>
      <c r="AF184" s="29"/>
      <c r="AG184" s="29"/>
      <c r="AH184" s="29"/>
      <c r="AI184" s="29"/>
      <c r="AJ184" s="29"/>
      <c r="AK184" s="29"/>
    </row>
    <row r="185" spans="1:37">
      <c r="A185" s="29"/>
      <c r="B185" s="29"/>
      <c r="C185" s="29"/>
      <c r="F185" s="29"/>
      <c r="G185" s="29"/>
      <c r="H185" s="29"/>
      <c r="I185" s="29"/>
      <c r="J185" s="29"/>
      <c r="K185" s="29"/>
      <c r="L185" s="29"/>
      <c r="M185" s="29"/>
      <c r="N185" s="29"/>
      <c r="O185" s="29"/>
      <c r="P185" s="29"/>
      <c r="Q185" s="29"/>
      <c r="R185" s="29"/>
      <c r="S185" s="29"/>
      <c r="T185" s="29"/>
      <c r="U185" s="29"/>
      <c r="V185" s="29"/>
      <c r="W185" s="29"/>
      <c r="X185" s="29"/>
      <c r="Y185" s="29"/>
      <c r="Z185" s="29"/>
      <c r="AA185" s="29"/>
      <c r="AB185" s="29"/>
      <c r="AC185" s="29"/>
      <c r="AD185" s="29"/>
      <c r="AE185" s="29"/>
      <c r="AF185" s="29"/>
      <c r="AG185" s="29"/>
      <c r="AH185" s="29"/>
      <c r="AI185" s="29"/>
      <c r="AJ185" s="29"/>
      <c r="AK185" s="29"/>
    </row>
    <row r="186" spans="1:37">
      <c r="A186" s="29"/>
      <c r="B186" s="29"/>
      <c r="C186" s="29"/>
      <c r="F186" s="29"/>
      <c r="G186" s="29"/>
      <c r="H186" s="29"/>
      <c r="I186" s="29"/>
      <c r="J186" s="29"/>
      <c r="K186" s="29"/>
      <c r="L186" s="29"/>
      <c r="M186" s="29"/>
      <c r="N186" s="29"/>
      <c r="O186" s="29"/>
      <c r="P186" s="29"/>
      <c r="Q186" s="29"/>
      <c r="R186" s="29"/>
      <c r="S186" s="29"/>
      <c r="T186" s="29"/>
      <c r="U186" s="29"/>
      <c r="V186" s="29"/>
      <c r="W186" s="29"/>
      <c r="X186" s="29"/>
      <c r="Y186" s="29"/>
      <c r="Z186" s="29"/>
      <c r="AA186" s="29"/>
      <c r="AB186" s="29"/>
      <c r="AC186" s="29"/>
      <c r="AD186" s="29"/>
      <c r="AE186" s="29"/>
      <c r="AF186" s="29"/>
      <c r="AG186" s="29"/>
      <c r="AH186" s="29"/>
      <c r="AI186" s="29"/>
      <c r="AJ186" s="29"/>
      <c r="AK186" s="29"/>
    </row>
    <row r="187" spans="1:37">
      <c r="A187" s="29"/>
      <c r="B187" s="29"/>
      <c r="C187" s="29"/>
      <c r="F187" s="29"/>
      <c r="G187" s="29"/>
      <c r="H187" s="29"/>
      <c r="I187" s="29"/>
      <c r="J187" s="29"/>
      <c r="K187" s="29"/>
      <c r="L187" s="29"/>
      <c r="M187" s="29"/>
      <c r="N187" s="29"/>
      <c r="O187" s="29"/>
      <c r="P187" s="29"/>
      <c r="Q187" s="29"/>
      <c r="R187" s="29"/>
      <c r="S187" s="29"/>
      <c r="T187" s="29"/>
      <c r="U187" s="29"/>
      <c r="V187" s="29"/>
      <c r="W187" s="29"/>
      <c r="X187" s="29"/>
      <c r="Y187" s="29"/>
      <c r="Z187" s="29"/>
      <c r="AA187" s="29"/>
      <c r="AB187" s="29"/>
      <c r="AC187" s="29"/>
      <c r="AD187" s="29"/>
      <c r="AE187" s="29"/>
      <c r="AF187" s="29"/>
      <c r="AG187" s="29"/>
      <c r="AH187" s="29"/>
      <c r="AI187" s="29"/>
      <c r="AJ187" s="29"/>
      <c r="AK187" s="29"/>
    </row>
    <row r="188" spans="1:37">
      <c r="A188" s="29"/>
      <c r="B188" s="29"/>
      <c r="C188" s="29"/>
      <c r="F188" s="29"/>
      <c r="G188" s="29"/>
      <c r="H188" s="29"/>
      <c r="I188" s="29"/>
      <c r="J188" s="29"/>
      <c r="K188" s="29"/>
      <c r="L188" s="29"/>
      <c r="M188" s="29"/>
      <c r="N188" s="29"/>
      <c r="O188" s="29"/>
      <c r="P188" s="29"/>
      <c r="Q188" s="29"/>
      <c r="R188" s="29"/>
      <c r="S188" s="29"/>
      <c r="T188" s="29"/>
      <c r="U188" s="29"/>
      <c r="V188" s="29"/>
      <c r="W188" s="29"/>
      <c r="X188" s="29"/>
      <c r="Y188" s="29"/>
      <c r="Z188" s="29"/>
      <c r="AA188" s="29"/>
      <c r="AB188" s="29"/>
      <c r="AC188" s="29"/>
      <c r="AD188" s="29"/>
      <c r="AE188" s="29"/>
      <c r="AF188" s="29"/>
      <c r="AG188" s="29"/>
      <c r="AH188" s="29"/>
      <c r="AI188" s="29"/>
      <c r="AJ188" s="29"/>
      <c r="AK188" s="29"/>
    </row>
    <row r="189" spans="1:37">
      <c r="A189" s="29"/>
      <c r="B189" s="29"/>
      <c r="C189" s="29"/>
      <c r="F189" s="29"/>
      <c r="G189" s="29"/>
      <c r="H189" s="29"/>
      <c r="I189" s="29"/>
      <c r="J189" s="29"/>
      <c r="K189" s="29"/>
      <c r="L189" s="29"/>
      <c r="M189" s="29"/>
      <c r="N189" s="29"/>
      <c r="O189" s="29"/>
      <c r="P189" s="29"/>
      <c r="Q189" s="29"/>
      <c r="R189" s="29"/>
      <c r="S189" s="29"/>
      <c r="T189" s="29"/>
      <c r="U189" s="29"/>
      <c r="V189" s="29"/>
      <c r="W189" s="29"/>
      <c r="X189" s="29"/>
      <c r="Y189" s="29"/>
      <c r="Z189" s="29"/>
      <c r="AA189" s="29"/>
      <c r="AB189" s="29"/>
      <c r="AC189" s="29"/>
      <c r="AD189" s="29"/>
      <c r="AE189" s="29"/>
      <c r="AF189" s="29"/>
      <c r="AG189" s="29"/>
      <c r="AH189" s="29"/>
      <c r="AI189" s="29"/>
      <c r="AJ189" s="29"/>
      <c r="AK189" s="29"/>
    </row>
    <row r="190" spans="1:37">
      <c r="A190" s="29"/>
      <c r="B190" s="29"/>
      <c r="C190" s="29"/>
      <c r="F190" s="29"/>
      <c r="G190" s="29"/>
      <c r="H190" s="29"/>
      <c r="I190" s="29"/>
      <c r="J190" s="29"/>
      <c r="K190" s="29"/>
      <c r="L190" s="29"/>
      <c r="M190" s="29"/>
      <c r="N190" s="29"/>
      <c r="O190" s="29"/>
      <c r="P190" s="29"/>
      <c r="Q190" s="29"/>
      <c r="R190" s="29"/>
      <c r="S190" s="29"/>
      <c r="T190" s="29"/>
      <c r="U190" s="29"/>
      <c r="V190" s="29"/>
      <c r="W190" s="29"/>
      <c r="X190" s="29"/>
      <c r="Y190" s="29"/>
      <c r="Z190" s="29"/>
      <c r="AA190" s="29"/>
      <c r="AB190" s="29"/>
      <c r="AC190" s="29"/>
      <c r="AD190" s="29"/>
      <c r="AE190" s="29"/>
      <c r="AF190" s="29"/>
      <c r="AG190" s="29"/>
      <c r="AH190" s="29"/>
      <c r="AI190" s="29"/>
      <c r="AJ190" s="29"/>
      <c r="AK190" s="29"/>
    </row>
    <row r="191" spans="1:37">
      <c r="A191" s="29"/>
      <c r="B191" s="29"/>
      <c r="C191" s="29"/>
      <c r="F191" s="29"/>
      <c r="G191" s="29"/>
      <c r="H191" s="29"/>
      <c r="I191" s="29"/>
      <c r="J191" s="29"/>
      <c r="K191" s="29"/>
      <c r="L191" s="29"/>
      <c r="M191" s="29"/>
      <c r="N191" s="29"/>
      <c r="O191" s="29"/>
      <c r="P191" s="29"/>
      <c r="Q191" s="29"/>
      <c r="R191" s="29"/>
      <c r="S191" s="29"/>
      <c r="T191" s="29"/>
      <c r="U191" s="29"/>
      <c r="V191" s="29"/>
      <c r="W191" s="29"/>
      <c r="X191" s="29"/>
      <c r="Y191" s="29"/>
      <c r="Z191" s="29"/>
      <c r="AA191" s="29"/>
      <c r="AB191" s="29"/>
      <c r="AC191" s="29"/>
      <c r="AD191" s="29"/>
      <c r="AE191" s="29"/>
      <c r="AF191" s="29"/>
      <c r="AG191" s="29"/>
      <c r="AH191" s="29"/>
      <c r="AI191" s="29"/>
      <c r="AJ191" s="29"/>
      <c r="AK191" s="29"/>
    </row>
    <row r="192" spans="1:37">
      <c r="A192" s="29"/>
      <c r="B192" s="29"/>
      <c r="C192" s="29"/>
      <c r="F192" s="29"/>
      <c r="G192" s="29"/>
      <c r="H192" s="29"/>
      <c r="I192" s="29"/>
      <c r="J192" s="29"/>
      <c r="K192" s="29"/>
      <c r="L192" s="29"/>
      <c r="M192" s="29"/>
      <c r="N192" s="29"/>
      <c r="O192" s="29"/>
      <c r="P192" s="29"/>
      <c r="Q192" s="29"/>
      <c r="R192" s="29"/>
      <c r="S192" s="29"/>
      <c r="T192" s="29"/>
      <c r="U192" s="29"/>
      <c r="V192" s="29"/>
      <c r="W192" s="29"/>
      <c r="X192" s="29"/>
      <c r="Y192" s="29"/>
      <c r="Z192" s="29"/>
      <c r="AA192" s="29"/>
      <c r="AB192" s="29"/>
      <c r="AC192" s="29"/>
      <c r="AD192" s="29"/>
      <c r="AE192" s="29"/>
      <c r="AF192" s="29"/>
      <c r="AG192" s="29"/>
      <c r="AH192" s="29"/>
      <c r="AI192" s="29"/>
      <c r="AJ192" s="29"/>
      <c r="AK192" s="29"/>
    </row>
    <row r="193" spans="1:37">
      <c r="A193" s="29"/>
      <c r="B193" s="29"/>
      <c r="C193" s="29"/>
      <c r="F193" s="29"/>
      <c r="G193" s="29"/>
      <c r="H193" s="29"/>
      <c r="I193" s="29"/>
      <c r="J193" s="29"/>
      <c r="K193" s="29"/>
      <c r="L193" s="29"/>
      <c r="M193" s="29"/>
      <c r="N193" s="29"/>
      <c r="O193" s="29"/>
      <c r="P193" s="29"/>
      <c r="Q193" s="29"/>
      <c r="R193" s="29"/>
      <c r="S193" s="29"/>
      <c r="T193" s="29"/>
      <c r="U193" s="29"/>
      <c r="V193" s="29"/>
      <c r="W193" s="29"/>
      <c r="X193" s="29"/>
      <c r="Y193" s="29"/>
      <c r="Z193" s="29"/>
      <c r="AA193" s="29"/>
      <c r="AB193" s="29"/>
      <c r="AC193" s="29"/>
      <c r="AD193" s="29"/>
      <c r="AE193" s="29"/>
      <c r="AF193" s="29"/>
      <c r="AG193" s="29"/>
      <c r="AH193" s="29"/>
      <c r="AI193" s="29"/>
      <c r="AJ193" s="29"/>
      <c r="AK193" s="29"/>
    </row>
    <row r="194" spans="1:37">
      <c r="A194" s="29"/>
      <c r="B194" s="29"/>
      <c r="C194" s="29"/>
      <c r="F194" s="29"/>
      <c r="G194" s="29"/>
      <c r="H194" s="29"/>
      <c r="I194" s="29"/>
      <c r="J194" s="29"/>
      <c r="K194" s="29"/>
      <c r="L194" s="29"/>
      <c r="M194" s="29"/>
      <c r="N194" s="29"/>
      <c r="O194" s="29"/>
      <c r="P194" s="29"/>
      <c r="Q194" s="29"/>
      <c r="R194" s="29"/>
      <c r="S194" s="29"/>
      <c r="T194" s="29"/>
      <c r="U194" s="29"/>
      <c r="V194" s="29"/>
      <c r="W194" s="29"/>
      <c r="X194" s="29"/>
      <c r="Y194" s="29"/>
      <c r="Z194" s="29"/>
      <c r="AA194" s="29"/>
      <c r="AB194" s="29"/>
      <c r="AC194" s="29"/>
      <c r="AD194" s="29"/>
      <c r="AE194" s="29"/>
      <c r="AF194" s="29"/>
      <c r="AG194" s="29"/>
      <c r="AH194" s="29"/>
      <c r="AI194" s="29"/>
      <c r="AJ194" s="29"/>
      <c r="AK194" s="29"/>
    </row>
    <row r="195" spans="1:37">
      <c r="A195" s="29"/>
      <c r="B195" s="29"/>
      <c r="C195" s="29"/>
      <c r="F195" s="29"/>
      <c r="G195" s="29"/>
      <c r="H195" s="29"/>
      <c r="I195" s="29"/>
      <c r="J195" s="29"/>
      <c r="K195" s="29"/>
      <c r="L195" s="29"/>
      <c r="M195" s="29"/>
      <c r="N195" s="29"/>
      <c r="O195" s="29"/>
      <c r="P195" s="29"/>
      <c r="Q195" s="29"/>
      <c r="R195" s="29"/>
      <c r="S195" s="29"/>
      <c r="T195" s="29"/>
      <c r="U195" s="29"/>
      <c r="V195" s="29"/>
      <c r="W195" s="29"/>
      <c r="X195" s="29"/>
      <c r="Y195" s="29"/>
      <c r="Z195" s="29"/>
      <c r="AA195" s="29"/>
      <c r="AB195" s="29"/>
      <c r="AC195" s="29"/>
      <c r="AD195" s="29"/>
      <c r="AE195" s="29"/>
      <c r="AF195" s="29"/>
      <c r="AG195" s="29"/>
      <c r="AH195" s="29"/>
      <c r="AI195" s="29"/>
      <c r="AJ195" s="29"/>
      <c r="AK195" s="29"/>
    </row>
    <row r="196" spans="1:37">
      <c r="A196" s="29"/>
      <c r="B196" s="29"/>
      <c r="C196" s="29"/>
      <c r="F196" s="29"/>
      <c r="G196" s="29"/>
      <c r="H196" s="29"/>
      <c r="I196" s="29"/>
      <c r="J196" s="29"/>
      <c r="K196" s="29"/>
      <c r="L196" s="29"/>
      <c r="M196" s="29"/>
      <c r="N196" s="29"/>
      <c r="O196" s="29"/>
      <c r="P196" s="29"/>
      <c r="Q196" s="29"/>
      <c r="R196" s="29"/>
      <c r="S196" s="29"/>
      <c r="T196" s="29"/>
      <c r="U196" s="29"/>
      <c r="V196" s="29"/>
      <c r="W196" s="29"/>
      <c r="X196" s="29"/>
      <c r="Y196" s="29"/>
      <c r="Z196" s="29"/>
      <c r="AA196" s="29"/>
      <c r="AB196" s="29"/>
      <c r="AC196" s="29"/>
      <c r="AD196" s="29"/>
      <c r="AE196" s="29"/>
      <c r="AF196" s="29"/>
      <c r="AG196" s="29"/>
      <c r="AH196" s="29"/>
      <c r="AI196" s="29"/>
      <c r="AJ196" s="29"/>
      <c r="AK196" s="29"/>
    </row>
    <row r="197" spans="1:37">
      <c r="A197" s="29"/>
      <c r="B197" s="29"/>
      <c r="C197" s="29"/>
      <c r="F197" s="29"/>
      <c r="G197" s="29"/>
      <c r="H197" s="29"/>
      <c r="I197" s="29"/>
      <c r="J197" s="29"/>
      <c r="K197" s="29"/>
      <c r="L197" s="29"/>
      <c r="M197" s="29"/>
      <c r="N197" s="29"/>
      <c r="O197" s="29"/>
      <c r="P197" s="29"/>
      <c r="Q197" s="29"/>
      <c r="R197" s="29"/>
      <c r="S197" s="29"/>
      <c r="T197" s="29"/>
      <c r="U197" s="29"/>
      <c r="V197" s="29"/>
      <c r="W197" s="29"/>
      <c r="X197" s="29"/>
      <c r="Y197" s="29"/>
      <c r="Z197" s="29"/>
      <c r="AA197" s="29"/>
      <c r="AB197" s="29"/>
      <c r="AC197" s="29"/>
      <c r="AD197" s="29"/>
      <c r="AE197" s="29"/>
      <c r="AF197" s="29"/>
      <c r="AG197" s="29"/>
      <c r="AH197" s="29"/>
      <c r="AI197" s="29"/>
      <c r="AJ197" s="29"/>
      <c r="AK197" s="29"/>
    </row>
    <row r="198" spans="1:37">
      <c r="A198" s="29"/>
      <c r="B198" s="29"/>
      <c r="C198" s="29"/>
      <c r="F198" s="29"/>
      <c r="G198" s="29"/>
      <c r="H198" s="29"/>
      <c r="I198" s="29"/>
      <c r="J198" s="29"/>
      <c r="K198" s="29"/>
      <c r="L198" s="29"/>
      <c r="M198" s="29"/>
      <c r="N198" s="29"/>
      <c r="O198" s="29"/>
      <c r="P198" s="29"/>
      <c r="Q198" s="29"/>
      <c r="R198" s="29"/>
      <c r="S198" s="29"/>
      <c r="T198" s="29"/>
      <c r="U198" s="29"/>
      <c r="V198" s="29"/>
      <c r="W198" s="29"/>
      <c r="X198" s="29"/>
      <c r="Y198" s="29"/>
      <c r="Z198" s="29"/>
      <c r="AA198" s="29"/>
      <c r="AB198" s="29"/>
      <c r="AC198" s="29"/>
      <c r="AD198" s="29"/>
      <c r="AE198" s="29"/>
      <c r="AF198" s="29"/>
      <c r="AG198" s="29"/>
      <c r="AH198" s="29"/>
      <c r="AI198" s="29"/>
      <c r="AJ198" s="29"/>
      <c r="AK198" s="29"/>
    </row>
    <row r="199" spans="1:37">
      <c r="A199" s="29"/>
      <c r="B199" s="29"/>
      <c r="C199" s="29"/>
      <c r="F199" s="29"/>
      <c r="G199" s="29"/>
      <c r="H199" s="29"/>
      <c r="I199" s="29"/>
      <c r="J199" s="29"/>
      <c r="K199" s="29"/>
      <c r="L199" s="29"/>
      <c r="M199" s="29"/>
      <c r="N199" s="29"/>
      <c r="O199" s="29"/>
      <c r="P199" s="29"/>
      <c r="Q199" s="29"/>
      <c r="R199" s="29"/>
      <c r="S199" s="29"/>
      <c r="T199" s="29"/>
      <c r="U199" s="29"/>
      <c r="V199" s="29"/>
      <c r="W199" s="29"/>
      <c r="X199" s="29"/>
      <c r="Y199" s="29"/>
      <c r="Z199" s="29"/>
      <c r="AA199" s="29"/>
      <c r="AB199" s="29"/>
      <c r="AC199" s="29"/>
      <c r="AD199" s="29"/>
      <c r="AE199" s="29"/>
      <c r="AF199" s="29"/>
      <c r="AG199" s="29"/>
      <c r="AH199" s="29"/>
      <c r="AI199" s="29"/>
      <c r="AJ199" s="29"/>
      <c r="AK199" s="29"/>
    </row>
    <row r="200" spans="1:37">
      <c r="A200" s="29"/>
      <c r="B200" s="29"/>
      <c r="C200" s="29"/>
      <c r="F200" s="29"/>
      <c r="G200" s="29"/>
      <c r="H200" s="29"/>
      <c r="I200" s="29"/>
      <c r="J200" s="29"/>
      <c r="K200" s="29"/>
      <c r="L200" s="29"/>
      <c r="M200" s="29"/>
      <c r="N200" s="29"/>
      <c r="O200" s="29"/>
      <c r="P200" s="29"/>
      <c r="Q200" s="29"/>
      <c r="R200" s="29"/>
      <c r="S200" s="29"/>
      <c r="T200" s="29"/>
      <c r="U200" s="29"/>
      <c r="V200" s="29"/>
      <c r="W200" s="29"/>
      <c r="X200" s="29"/>
      <c r="Y200" s="29"/>
      <c r="Z200" s="29"/>
      <c r="AA200" s="29"/>
      <c r="AB200" s="29"/>
      <c r="AC200" s="29"/>
      <c r="AD200" s="29"/>
      <c r="AE200" s="29"/>
      <c r="AF200" s="29"/>
      <c r="AG200" s="29"/>
      <c r="AH200" s="29"/>
      <c r="AI200" s="29"/>
      <c r="AJ200" s="29"/>
      <c r="AK200" s="29"/>
    </row>
    <row r="201" spans="1:37">
      <c r="A201" s="29"/>
      <c r="B201" s="29"/>
      <c r="C201" s="29"/>
      <c r="F201" s="29"/>
      <c r="G201" s="29"/>
      <c r="H201" s="29"/>
      <c r="I201" s="29"/>
      <c r="J201" s="29"/>
      <c r="K201" s="29"/>
      <c r="L201" s="29"/>
      <c r="M201" s="29"/>
      <c r="N201" s="29"/>
      <c r="O201" s="29"/>
      <c r="P201" s="29"/>
      <c r="Q201" s="29"/>
      <c r="R201" s="29"/>
      <c r="S201" s="29"/>
      <c r="T201" s="29"/>
      <c r="U201" s="29"/>
      <c r="V201" s="29"/>
      <c r="W201" s="29"/>
      <c r="X201" s="29"/>
      <c r="Y201" s="29"/>
      <c r="Z201" s="29"/>
      <c r="AA201" s="29"/>
      <c r="AB201" s="29"/>
      <c r="AC201" s="29"/>
      <c r="AD201" s="29"/>
      <c r="AE201" s="29"/>
      <c r="AF201" s="29"/>
      <c r="AG201" s="29"/>
      <c r="AH201" s="29"/>
      <c r="AI201" s="29"/>
      <c r="AJ201" s="29"/>
      <c r="AK201" s="29"/>
    </row>
    <row r="202" spans="1:37">
      <c r="A202" s="29"/>
      <c r="B202" s="29"/>
      <c r="C202" s="29"/>
      <c r="F202" s="29"/>
      <c r="G202" s="29"/>
      <c r="H202" s="29"/>
      <c r="I202" s="29"/>
      <c r="J202" s="29"/>
      <c r="K202" s="29"/>
      <c r="L202" s="29"/>
      <c r="M202" s="29"/>
      <c r="N202" s="29"/>
      <c r="O202" s="29"/>
      <c r="P202" s="29"/>
      <c r="Q202" s="29"/>
      <c r="R202" s="29"/>
      <c r="S202" s="29"/>
      <c r="T202" s="29"/>
      <c r="U202" s="29"/>
      <c r="V202" s="29"/>
      <c r="W202" s="29"/>
      <c r="X202" s="29"/>
      <c r="Y202" s="29"/>
      <c r="Z202" s="29"/>
      <c r="AA202" s="29"/>
      <c r="AB202" s="29"/>
      <c r="AC202" s="29"/>
      <c r="AD202" s="29"/>
      <c r="AE202" s="29"/>
      <c r="AF202" s="29"/>
      <c r="AG202" s="29"/>
      <c r="AH202" s="29"/>
      <c r="AI202" s="29"/>
      <c r="AJ202" s="29"/>
      <c r="AK202" s="29"/>
    </row>
    <row r="203" spans="1:37">
      <c r="A203" s="29"/>
      <c r="B203" s="29"/>
      <c r="C203" s="29"/>
      <c r="F203" s="29"/>
      <c r="G203" s="29"/>
      <c r="H203" s="29"/>
      <c r="I203" s="29"/>
      <c r="J203" s="29"/>
      <c r="K203" s="29"/>
      <c r="L203" s="29"/>
      <c r="M203" s="29"/>
      <c r="N203" s="29"/>
      <c r="O203" s="29"/>
      <c r="P203" s="29"/>
      <c r="Q203" s="29"/>
      <c r="R203" s="29"/>
      <c r="S203" s="29"/>
      <c r="T203" s="29"/>
      <c r="U203" s="29"/>
      <c r="V203" s="29"/>
      <c r="W203" s="29"/>
      <c r="X203" s="29"/>
      <c r="Y203" s="29"/>
      <c r="Z203" s="29"/>
      <c r="AA203" s="29"/>
      <c r="AB203" s="29"/>
      <c r="AC203" s="29"/>
      <c r="AD203" s="29"/>
      <c r="AE203" s="29"/>
      <c r="AF203" s="29"/>
      <c r="AG203" s="29"/>
      <c r="AH203" s="29"/>
      <c r="AI203" s="29"/>
      <c r="AJ203" s="29"/>
      <c r="AK203" s="29"/>
    </row>
    <row r="204" spans="1:37">
      <c r="A204" s="29"/>
      <c r="B204" s="29"/>
      <c r="C204" s="29"/>
      <c r="F204" s="29"/>
      <c r="G204" s="29"/>
      <c r="H204" s="29"/>
      <c r="I204" s="29"/>
      <c r="J204" s="29"/>
      <c r="K204" s="29"/>
      <c r="L204" s="29"/>
      <c r="M204" s="29"/>
      <c r="N204" s="29"/>
      <c r="O204" s="29"/>
      <c r="P204" s="29"/>
      <c r="Q204" s="29"/>
      <c r="R204" s="29"/>
      <c r="S204" s="29"/>
      <c r="T204" s="29"/>
      <c r="U204" s="29"/>
      <c r="V204" s="29"/>
      <c r="W204" s="29"/>
      <c r="X204" s="29"/>
      <c r="Y204" s="29"/>
      <c r="Z204" s="29"/>
      <c r="AA204" s="29"/>
      <c r="AB204" s="29"/>
      <c r="AC204" s="29"/>
      <c r="AD204" s="29"/>
      <c r="AE204" s="29"/>
      <c r="AF204" s="29"/>
      <c r="AG204" s="29"/>
      <c r="AH204" s="29"/>
      <c r="AI204" s="29"/>
      <c r="AJ204" s="29"/>
      <c r="AK204" s="29"/>
    </row>
    <row r="205" spans="1:37">
      <c r="A205" s="29"/>
      <c r="B205" s="29"/>
      <c r="C205" s="29"/>
      <c r="F205" s="29"/>
      <c r="G205" s="29"/>
      <c r="H205" s="29"/>
      <c r="I205" s="29"/>
      <c r="J205" s="29"/>
      <c r="K205" s="29"/>
      <c r="L205" s="29"/>
      <c r="M205" s="29"/>
      <c r="N205" s="29"/>
      <c r="O205" s="29"/>
      <c r="P205" s="29"/>
      <c r="Q205" s="29"/>
      <c r="R205" s="29"/>
      <c r="S205" s="29"/>
      <c r="T205" s="29"/>
      <c r="U205" s="29"/>
      <c r="V205" s="29"/>
      <c r="W205" s="29"/>
      <c r="X205" s="29"/>
      <c r="Y205" s="29"/>
      <c r="Z205" s="29"/>
      <c r="AA205" s="29"/>
      <c r="AB205" s="29"/>
      <c r="AC205" s="29"/>
      <c r="AD205" s="29"/>
      <c r="AE205" s="29"/>
      <c r="AF205" s="29"/>
      <c r="AG205" s="29"/>
      <c r="AH205" s="29"/>
      <c r="AI205" s="29"/>
      <c r="AJ205" s="29"/>
      <c r="AK205" s="29"/>
    </row>
    <row r="206" spans="1:37">
      <c r="A206" s="29"/>
      <c r="B206" s="29"/>
      <c r="C206" s="29"/>
      <c r="F206" s="29"/>
      <c r="G206" s="29"/>
      <c r="H206" s="29"/>
      <c r="I206" s="29"/>
      <c r="J206" s="29"/>
      <c r="K206" s="29"/>
      <c r="L206" s="29"/>
      <c r="M206" s="29"/>
      <c r="N206" s="29"/>
      <c r="O206" s="29"/>
      <c r="P206" s="29"/>
      <c r="Q206" s="29"/>
      <c r="R206" s="29"/>
      <c r="S206" s="29"/>
      <c r="T206" s="29"/>
      <c r="U206" s="29"/>
      <c r="V206" s="29"/>
      <c r="W206" s="29"/>
      <c r="X206" s="29"/>
      <c r="Y206" s="29"/>
      <c r="Z206" s="29"/>
      <c r="AA206" s="29"/>
      <c r="AB206" s="29"/>
      <c r="AC206" s="29"/>
      <c r="AD206" s="29"/>
      <c r="AE206" s="29"/>
      <c r="AF206" s="29"/>
      <c r="AG206" s="29"/>
      <c r="AH206" s="29"/>
      <c r="AI206" s="29"/>
      <c r="AJ206" s="29"/>
      <c r="AK206" s="29"/>
    </row>
    <row r="207" spans="1:37">
      <c r="A207" s="29"/>
      <c r="B207" s="29"/>
      <c r="C207" s="29"/>
      <c r="F207" s="29"/>
      <c r="G207" s="29"/>
      <c r="H207" s="29"/>
      <c r="I207" s="29"/>
      <c r="J207" s="29"/>
      <c r="K207" s="29"/>
      <c r="L207" s="29"/>
      <c r="M207" s="29"/>
      <c r="N207" s="29"/>
      <c r="O207" s="29"/>
      <c r="P207" s="29"/>
      <c r="Q207" s="29"/>
      <c r="R207" s="29"/>
      <c r="S207" s="29"/>
      <c r="T207" s="29"/>
      <c r="U207" s="29"/>
      <c r="V207" s="29"/>
      <c r="W207" s="29"/>
      <c r="X207" s="29"/>
      <c r="Y207" s="29"/>
      <c r="Z207" s="29"/>
      <c r="AA207" s="29"/>
      <c r="AB207" s="29"/>
      <c r="AC207" s="29"/>
      <c r="AD207" s="29"/>
      <c r="AE207" s="29"/>
      <c r="AF207" s="29"/>
      <c r="AG207" s="29"/>
      <c r="AH207" s="29"/>
      <c r="AI207" s="29"/>
      <c r="AJ207" s="29"/>
      <c r="AK207" s="29"/>
    </row>
    <row r="208" spans="1:37">
      <c r="A208" s="29"/>
      <c r="B208" s="29"/>
      <c r="C208" s="29"/>
      <c r="F208" s="29"/>
      <c r="G208" s="29"/>
      <c r="H208" s="29"/>
      <c r="I208" s="29"/>
      <c r="J208" s="29"/>
      <c r="K208" s="29"/>
      <c r="L208" s="29"/>
      <c r="M208" s="29"/>
      <c r="N208" s="29"/>
      <c r="O208" s="29"/>
      <c r="P208" s="29"/>
      <c r="Q208" s="29"/>
      <c r="R208" s="29"/>
      <c r="S208" s="29"/>
      <c r="T208" s="29"/>
      <c r="U208" s="29"/>
      <c r="V208" s="29"/>
      <c r="W208" s="29"/>
      <c r="X208" s="29"/>
      <c r="Y208" s="29"/>
      <c r="Z208" s="29"/>
      <c r="AA208" s="29"/>
      <c r="AB208" s="29"/>
      <c r="AC208" s="29"/>
      <c r="AD208" s="29"/>
      <c r="AE208" s="29"/>
      <c r="AF208" s="29"/>
      <c r="AG208" s="29"/>
      <c r="AH208" s="29"/>
      <c r="AI208" s="29"/>
      <c r="AJ208" s="29"/>
      <c r="AK208" s="29"/>
    </row>
    <row r="209" spans="1:37">
      <c r="A209" s="29"/>
      <c r="B209" s="29"/>
      <c r="C209" s="29"/>
      <c r="F209" s="29"/>
      <c r="G209" s="29"/>
      <c r="H209" s="29"/>
      <c r="I209" s="29"/>
      <c r="J209" s="29"/>
      <c r="K209" s="29"/>
      <c r="L209" s="29"/>
      <c r="M209" s="29"/>
      <c r="N209" s="29"/>
      <c r="O209" s="29"/>
      <c r="P209" s="29"/>
      <c r="Q209" s="29"/>
      <c r="R209" s="29"/>
      <c r="S209" s="29"/>
      <c r="T209" s="29"/>
      <c r="U209" s="29"/>
      <c r="V209" s="29"/>
      <c r="W209" s="29"/>
      <c r="X209" s="29"/>
      <c r="Y209" s="29"/>
      <c r="Z209" s="29"/>
      <c r="AA209" s="29"/>
      <c r="AB209" s="29"/>
      <c r="AC209" s="29"/>
      <c r="AD209" s="29"/>
      <c r="AE209" s="29"/>
      <c r="AF209" s="29"/>
      <c r="AG209" s="29"/>
      <c r="AH209" s="29"/>
      <c r="AI209" s="29"/>
      <c r="AJ209" s="29"/>
      <c r="AK209" s="29"/>
    </row>
    <row r="210" spans="1:37">
      <c r="A210" s="29"/>
      <c r="B210" s="29"/>
      <c r="C210" s="29"/>
      <c r="F210" s="29"/>
      <c r="G210" s="29"/>
      <c r="H210" s="29"/>
      <c r="I210" s="29"/>
      <c r="J210" s="29"/>
      <c r="K210" s="29"/>
      <c r="L210" s="29"/>
      <c r="M210" s="29"/>
      <c r="N210" s="29"/>
      <c r="O210" s="29"/>
      <c r="P210" s="29"/>
      <c r="Q210" s="29"/>
      <c r="R210" s="29"/>
      <c r="S210" s="29"/>
      <c r="T210" s="29"/>
      <c r="U210" s="29"/>
      <c r="V210" s="29"/>
      <c r="W210" s="29"/>
      <c r="X210" s="29"/>
      <c r="Y210" s="29"/>
      <c r="Z210" s="29"/>
      <c r="AA210" s="29"/>
      <c r="AB210" s="29"/>
      <c r="AC210" s="29"/>
      <c r="AD210" s="29"/>
      <c r="AE210" s="29"/>
      <c r="AF210" s="29"/>
      <c r="AG210" s="29"/>
      <c r="AH210" s="29"/>
      <c r="AI210" s="29"/>
      <c r="AJ210" s="29"/>
      <c r="AK210" s="29"/>
    </row>
    <row r="211" spans="1:37">
      <c r="A211" s="29"/>
      <c r="B211" s="29"/>
      <c r="C211" s="29"/>
      <c r="F211" s="29"/>
      <c r="G211" s="29"/>
      <c r="H211" s="29"/>
      <c r="I211" s="29"/>
      <c r="J211" s="29"/>
      <c r="K211" s="29"/>
      <c r="L211" s="29"/>
      <c r="M211" s="29"/>
      <c r="N211" s="29"/>
      <c r="O211" s="29"/>
      <c r="P211" s="29"/>
      <c r="Q211" s="29"/>
      <c r="R211" s="29"/>
      <c r="S211" s="29"/>
      <c r="T211" s="29"/>
      <c r="U211" s="29"/>
      <c r="V211" s="29"/>
      <c r="W211" s="29"/>
      <c r="X211" s="29"/>
      <c r="Y211" s="29"/>
      <c r="Z211" s="29"/>
      <c r="AA211" s="29"/>
      <c r="AB211" s="29"/>
      <c r="AC211" s="29"/>
      <c r="AD211" s="29"/>
      <c r="AE211" s="29"/>
      <c r="AF211" s="29"/>
      <c r="AG211" s="29"/>
      <c r="AH211" s="29"/>
      <c r="AI211" s="29"/>
      <c r="AJ211" s="29"/>
      <c r="AK211" s="29"/>
    </row>
    <row r="212" spans="1:37">
      <c r="A212" s="29"/>
      <c r="B212" s="29"/>
      <c r="C212" s="29"/>
      <c r="F212" s="29"/>
      <c r="G212" s="29"/>
      <c r="H212" s="29"/>
      <c r="I212" s="29"/>
      <c r="J212" s="29"/>
      <c r="K212" s="29"/>
      <c r="L212" s="29"/>
      <c r="M212" s="29"/>
      <c r="N212" s="29"/>
      <c r="O212" s="29"/>
      <c r="P212" s="29"/>
      <c r="Q212" s="29"/>
      <c r="R212" s="29"/>
      <c r="S212" s="29"/>
      <c r="T212" s="29"/>
      <c r="U212" s="29"/>
      <c r="V212" s="29"/>
      <c r="W212" s="29"/>
      <c r="X212" s="29"/>
      <c r="Y212" s="29"/>
      <c r="Z212" s="29"/>
      <c r="AA212" s="29"/>
      <c r="AB212" s="29"/>
      <c r="AC212" s="29"/>
      <c r="AD212" s="29"/>
      <c r="AE212" s="29"/>
      <c r="AF212" s="29"/>
      <c r="AG212" s="29"/>
      <c r="AH212" s="29"/>
      <c r="AI212" s="29"/>
      <c r="AJ212" s="29"/>
      <c r="AK212" s="29"/>
    </row>
    <row r="213" spans="1:37">
      <c r="A213" s="29"/>
      <c r="B213" s="29"/>
      <c r="C213" s="29"/>
      <c r="F213" s="29"/>
      <c r="G213" s="29"/>
      <c r="H213" s="29"/>
      <c r="I213" s="29"/>
      <c r="J213" s="29"/>
      <c r="K213" s="29"/>
      <c r="L213" s="29"/>
      <c r="M213" s="29"/>
      <c r="N213" s="29"/>
      <c r="O213" s="29"/>
      <c r="P213" s="29"/>
      <c r="Q213" s="29"/>
      <c r="R213" s="29"/>
      <c r="S213" s="29"/>
      <c r="T213" s="29"/>
      <c r="U213" s="29"/>
      <c r="V213" s="29"/>
      <c r="W213" s="29"/>
      <c r="X213" s="29"/>
      <c r="Y213" s="29"/>
      <c r="Z213" s="29"/>
      <c r="AA213" s="29"/>
      <c r="AB213" s="29"/>
      <c r="AC213" s="29"/>
      <c r="AD213" s="29"/>
      <c r="AE213" s="29"/>
      <c r="AF213" s="29"/>
      <c r="AG213" s="29"/>
      <c r="AH213" s="29"/>
      <c r="AI213" s="29"/>
      <c r="AJ213" s="29"/>
      <c r="AK213" s="29"/>
    </row>
    <row r="214" spans="1:37">
      <c r="A214" s="29"/>
      <c r="B214" s="29"/>
      <c r="C214" s="29"/>
      <c r="F214" s="29"/>
      <c r="G214" s="29"/>
      <c r="H214" s="29"/>
      <c r="I214" s="29"/>
      <c r="J214" s="29"/>
      <c r="K214" s="29"/>
      <c r="L214" s="29"/>
      <c r="M214" s="29"/>
      <c r="N214" s="29"/>
      <c r="O214" s="29"/>
      <c r="P214" s="29"/>
      <c r="Q214" s="29"/>
      <c r="R214" s="29"/>
      <c r="S214" s="29"/>
      <c r="T214" s="29"/>
      <c r="U214" s="29"/>
      <c r="V214" s="29"/>
      <c r="W214" s="29"/>
      <c r="X214" s="29"/>
      <c r="Y214" s="29"/>
      <c r="Z214" s="29"/>
      <c r="AA214" s="29"/>
      <c r="AB214" s="29"/>
      <c r="AC214" s="29"/>
      <c r="AD214" s="29"/>
      <c r="AE214" s="29"/>
      <c r="AF214" s="29"/>
      <c r="AG214" s="29"/>
      <c r="AH214" s="29"/>
      <c r="AI214" s="29"/>
      <c r="AJ214" s="29"/>
      <c r="AK214" s="29"/>
    </row>
    <row r="215" spans="1:37">
      <c r="A215" s="29"/>
      <c r="B215" s="29"/>
      <c r="C215" s="29"/>
      <c r="F215" s="29"/>
      <c r="G215" s="29"/>
      <c r="H215" s="29"/>
      <c r="I215" s="29"/>
      <c r="J215" s="29"/>
      <c r="K215" s="29"/>
      <c r="L215" s="29"/>
      <c r="M215" s="29"/>
      <c r="N215" s="29"/>
      <c r="O215" s="29"/>
      <c r="P215" s="29"/>
      <c r="Q215" s="29"/>
      <c r="R215" s="29"/>
      <c r="S215" s="29"/>
      <c r="T215" s="29"/>
      <c r="U215" s="29"/>
      <c r="V215" s="29"/>
      <c r="W215" s="29"/>
      <c r="X215" s="29"/>
      <c r="Y215" s="29"/>
      <c r="Z215" s="29"/>
      <c r="AA215" s="29"/>
      <c r="AB215" s="29"/>
      <c r="AC215" s="29"/>
      <c r="AD215" s="29"/>
      <c r="AE215" s="29"/>
      <c r="AF215" s="29"/>
      <c r="AG215" s="29"/>
      <c r="AH215" s="29"/>
      <c r="AI215" s="29"/>
      <c r="AJ215" s="29"/>
      <c r="AK215" s="29"/>
    </row>
    <row r="216" spans="1:37">
      <c r="A216" s="29"/>
      <c r="B216" s="29"/>
      <c r="C216" s="29"/>
      <c r="F216" s="29"/>
      <c r="G216" s="29"/>
      <c r="H216" s="29"/>
      <c r="I216" s="29"/>
      <c r="J216" s="29"/>
      <c r="K216" s="29"/>
      <c r="L216" s="29"/>
      <c r="M216" s="29"/>
      <c r="N216" s="29"/>
      <c r="O216" s="29"/>
      <c r="P216" s="29"/>
      <c r="Q216" s="29"/>
      <c r="R216" s="29"/>
      <c r="S216" s="29"/>
      <c r="T216" s="29"/>
      <c r="U216" s="29"/>
      <c r="V216" s="29"/>
      <c r="W216" s="29"/>
      <c r="X216" s="29"/>
      <c r="Y216" s="29"/>
      <c r="Z216" s="29"/>
      <c r="AA216" s="29"/>
      <c r="AB216" s="29"/>
      <c r="AC216" s="29"/>
      <c r="AD216" s="29"/>
      <c r="AE216" s="29"/>
      <c r="AF216" s="29"/>
      <c r="AG216" s="29"/>
      <c r="AH216" s="29"/>
      <c r="AI216" s="29"/>
      <c r="AJ216" s="29"/>
      <c r="AK216" s="29"/>
    </row>
    <row r="217" spans="1:37">
      <c r="A217" s="29"/>
      <c r="B217" s="29"/>
      <c r="C217" s="29"/>
      <c r="F217" s="29"/>
      <c r="G217" s="29"/>
      <c r="H217" s="29"/>
      <c r="I217" s="29"/>
      <c r="J217" s="29"/>
      <c r="K217" s="29"/>
      <c r="L217" s="29"/>
      <c r="M217" s="29"/>
      <c r="N217" s="29"/>
      <c r="O217" s="29"/>
      <c r="P217" s="29"/>
      <c r="Q217" s="29"/>
      <c r="R217" s="29"/>
      <c r="S217" s="29"/>
      <c r="T217" s="29"/>
      <c r="U217" s="29"/>
      <c r="V217" s="29"/>
      <c r="W217" s="29"/>
      <c r="X217" s="29"/>
      <c r="Y217" s="29"/>
      <c r="Z217" s="29"/>
      <c r="AA217" s="29"/>
      <c r="AB217" s="29"/>
      <c r="AC217" s="29"/>
      <c r="AD217" s="29"/>
      <c r="AE217" s="29"/>
      <c r="AF217" s="29"/>
      <c r="AG217" s="29"/>
      <c r="AH217" s="29"/>
      <c r="AI217" s="29"/>
      <c r="AJ217" s="29"/>
      <c r="AK217" s="29"/>
    </row>
    <row r="218" spans="1:37">
      <c r="A218" s="29"/>
      <c r="B218" s="29"/>
      <c r="C218" s="29"/>
      <c r="F218" s="29"/>
      <c r="G218" s="29"/>
      <c r="H218" s="29"/>
      <c r="I218" s="29"/>
      <c r="J218" s="29"/>
      <c r="K218" s="29"/>
      <c r="L218" s="29"/>
      <c r="M218" s="29"/>
      <c r="N218" s="29"/>
      <c r="O218" s="29"/>
      <c r="P218" s="29"/>
      <c r="Q218" s="29"/>
      <c r="R218" s="29"/>
      <c r="S218" s="29"/>
      <c r="T218" s="29"/>
      <c r="U218" s="29"/>
      <c r="V218" s="29"/>
      <c r="W218" s="29"/>
      <c r="X218" s="29"/>
      <c r="Y218" s="29"/>
      <c r="Z218" s="29"/>
      <c r="AA218" s="29"/>
      <c r="AB218" s="29"/>
      <c r="AC218" s="29"/>
      <c r="AD218" s="29"/>
      <c r="AE218" s="29"/>
      <c r="AF218" s="29"/>
      <c r="AG218" s="29"/>
      <c r="AH218" s="29"/>
      <c r="AI218" s="29"/>
      <c r="AJ218" s="29"/>
      <c r="AK218" s="29"/>
    </row>
    <row r="219" spans="1:37">
      <c r="A219" s="29"/>
      <c r="B219" s="29"/>
      <c r="C219" s="29"/>
      <c r="F219" s="29"/>
      <c r="G219" s="29"/>
      <c r="H219" s="29"/>
      <c r="I219" s="29"/>
      <c r="J219" s="29"/>
      <c r="K219" s="29"/>
      <c r="L219" s="29"/>
      <c r="M219" s="29"/>
      <c r="N219" s="29"/>
      <c r="O219" s="29"/>
      <c r="P219" s="29"/>
      <c r="Q219" s="29"/>
      <c r="R219" s="29"/>
      <c r="S219" s="29"/>
      <c r="T219" s="29"/>
      <c r="U219" s="29"/>
      <c r="V219" s="29"/>
      <c r="W219" s="29"/>
      <c r="X219" s="29"/>
      <c r="Y219" s="29"/>
      <c r="Z219" s="29"/>
      <c r="AA219" s="29"/>
      <c r="AB219" s="29"/>
      <c r="AC219" s="29"/>
      <c r="AD219" s="29"/>
      <c r="AE219" s="29"/>
      <c r="AF219" s="29"/>
      <c r="AG219" s="29"/>
      <c r="AH219" s="29"/>
      <c r="AI219" s="29"/>
      <c r="AJ219" s="29"/>
      <c r="AK219" s="29"/>
    </row>
    <row r="220" spans="1:37">
      <c r="A220" s="29"/>
      <c r="B220" s="29"/>
      <c r="C220" s="29"/>
      <c r="F220" s="29"/>
      <c r="G220" s="29"/>
      <c r="H220" s="29"/>
      <c r="I220" s="29"/>
      <c r="J220" s="29"/>
      <c r="K220" s="29"/>
      <c r="L220" s="29"/>
      <c r="M220" s="29"/>
      <c r="N220" s="29"/>
      <c r="O220" s="29"/>
      <c r="P220" s="29"/>
      <c r="Q220" s="29"/>
      <c r="R220" s="29"/>
      <c r="S220" s="29"/>
      <c r="T220" s="29"/>
      <c r="U220" s="29"/>
      <c r="V220" s="29"/>
      <c r="W220" s="29"/>
      <c r="X220" s="29"/>
      <c r="Y220" s="29"/>
      <c r="Z220" s="29"/>
      <c r="AA220" s="29"/>
      <c r="AB220" s="29"/>
      <c r="AC220" s="29"/>
      <c r="AD220" s="29"/>
      <c r="AE220" s="29"/>
      <c r="AF220" s="29"/>
      <c r="AG220" s="29"/>
      <c r="AH220" s="29"/>
      <c r="AI220" s="29"/>
      <c r="AJ220" s="29"/>
      <c r="AK220" s="29"/>
    </row>
    <row r="221" spans="1:37">
      <c r="A221" s="29"/>
      <c r="B221" s="29"/>
      <c r="C221" s="29"/>
      <c r="F221" s="29"/>
      <c r="G221" s="29"/>
      <c r="H221" s="29"/>
      <c r="I221" s="29"/>
      <c r="J221" s="29"/>
      <c r="K221" s="29"/>
      <c r="L221" s="29"/>
      <c r="M221" s="29"/>
      <c r="N221" s="29"/>
      <c r="O221" s="29"/>
      <c r="P221" s="29"/>
      <c r="Q221" s="29"/>
      <c r="R221" s="29"/>
      <c r="S221" s="29"/>
      <c r="T221" s="29"/>
      <c r="U221" s="29"/>
      <c r="V221" s="29"/>
      <c r="W221" s="29"/>
      <c r="X221" s="29"/>
      <c r="Y221" s="29"/>
      <c r="Z221" s="29"/>
      <c r="AA221" s="29"/>
      <c r="AB221" s="29"/>
      <c r="AC221" s="29"/>
      <c r="AD221" s="29"/>
      <c r="AE221" s="29"/>
      <c r="AF221" s="29"/>
      <c r="AG221" s="29"/>
      <c r="AH221" s="29"/>
      <c r="AI221" s="29"/>
      <c r="AJ221" s="29"/>
      <c r="AK221" s="29"/>
    </row>
    <row r="222" spans="1:37">
      <c r="A222" s="29"/>
      <c r="B222" s="29"/>
      <c r="C222" s="29"/>
      <c r="F222" s="29"/>
      <c r="G222" s="29"/>
      <c r="H222" s="29"/>
      <c r="I222" s="29"/>
      <c r="J222" s="29"/>
      <c r="K222" s="29"/>
      <c r="L222" s="29"/>
      <c r="M222" s="29"/>
      <c r="N222" s="29"/>
      <c r="O222" s="29"/>
      <c r="P222" s="29"/>
      <c r="Q222" s="29"/>
      <c r="R222" s="29"/>
      <c r="S222" s="29"/>
      <c r="T222" s="29"/>
      <c r="U222" s="29"/>
      <c r="V222" s="29"/>
      <c r="W222" s="29"/>
      <c r="X222" s="29"/>
      <c r="Y222" s="29"/>
      <c r="Z222" s="29"/>
      <c r="AA222" s="29"/>
      <c r="AB222" s="29"/>
      <c r="AC222" s="29"/>
      <c r="AD222" s="29"/>
      <c r="AE222" s="29"/>
      <c r="AF222" s="29"/>
      <c r="AG222" s="29"/>
      <c r="AH222" s="29"/>
      <c r="AI222" s="29"/>
      <c r="AJ222" s="29"/>
      <c r="AK222" s="29"/>
    </row>
    <row r="223" spans="1:37">
      <c r="A223" s="29"/>
      <c r="B223" s="29"/>
      <c r="C223" s="29"/>
      <c r="F223" s="29"/>
      <c r="G223" s="29"/>
      <c r="H223" s="29"/>
      <c r="I223" s="29"/>
      <c r="J223" s="29"/>
      <c r="K223" s="29"/>
      <c r="L223" s="29"/>
      <c r="M223" s="29"/>
      <c r="N223" s="29"/>
      <c r="O223" s="29"/>
      <c r="P223" s="29"/>
      <c r="Q223" s="29"/>
      <c r="R223" s="29"/>
      <c r="S223" s="29"/>
      <c r="T223" s="29"/>
      <c r="U223" s="29"/>
      <c r="V223" s="29"/>
      <c r="W223" s="29"/>
      <c r="X223" s="29"/>
      <c r="Y223" s="29"/>
      <c r="Z223" s="29"/>
      <c r="AA223" s="29"/>
      <c r="AB223" s="29"/>
      <c r="AC223" s="29"/>
      <c r="AD223" s="29"/>
      <c r="AE223" s="29"/>
      <c r="AF223" s="29"/>
      <c r="AG223" s="29"/>
      <c r="AH223" s="29"/>
      <c r="AI223" s="29"/>
      <c r="AJ223" s="29"/>
      <c r="AK223" s="29"/>
    </row>
    <row r="224" spans="1:37">
      <c r="A224" s="29"/>
      <c r="B224" s="29"/>
      <c r="C224" s="29"/>
      <c r="F224" s="29"/>
      <c r="G224" s="29"/>
      <c r="H224" s="29"/>
      <c r="I224" s="29"/>
      <c r="J224" s="29"/>
      <c r="K224" s="29"/>
      <c r="L224" s="29"/>
      <c r="M224" s="29"/>
      <c r="N224" s="29"/>
      <c r="O224" s="29"/>
      <c r="P224" s="29"/>
      <c r="Q224" s="29"/>
      <c r="R224" s="29"/>
      <c r="S224" s="29"/>
      <c r="T224" s="29"/>
      <c r="U224" s="29"/>
      <c r="V224" s="29"/>
      <c r="W224" s="29"/>
      <c r="X224" s="29"/>
      <c r="Y224" s="29"/>
      <c r="Z224" s="29"/>
      <c r="AA224" s="29"/>
      <c r="AB224" s="29"/>
      <c r="AC224" s="29"/>
      <c r="AD224" s="29"/>
      <c r="AE224" s="29"/>
      <c r="AF224" s="29"/>
      <c r="AG224" s="29"/>
      <c r="AH224" s="29"/>
      <c r="AI224" s="29"/>
      <c r="AJ224" s="29"/>
      <c r="AK224" s="29"/>
    </row>
    <row r="225" spans="1:37">
      <c r="A225" s="29"/>
      <c r="B225" s="29"/>
      <c r="C225" s="29"/>
      <c r="F225" s="29"/>
      <c r="G225" s="29"/>
      <c r="H225" s="29"/>
      <c r="I225" s="29"/>
      <c r="J225" s="29"/>
      <c r="K225" s="29"/>
      <c r="L225" s="29"/>
      <c r="M225" s="29"/>
      <c r="N225" s="29"/>
      <c r="O225" s="29"/>
      <c r="P225" s="29"/>
      <c r="Q225" s="29"/>
      <c r="R225" s="29"/>
      <c r="S225" s="29"/>
      <c r="T225" s="29"/>
      <c r="U225" s="29"/>
      <c r="V225" s="29"/>
      <c r="W225" s="29"/>
      <c r="X225" s="29"/>
      <c r="Y225" s="29"/>
      <c r="Z225" s="29"/>
      <c r="AA225" s="29"/>
      <c r="AB225" s="29"/>
      <c r="AC225" s="29"/>
      <c r="AD225" s="29"/>
      <c r="AE225" s="29"/>
      <c r="AF225" s="29"/>
      <c r="AG225" s="29"/>
      <c r="AH225" s="29"/>
      <c r="AI225" s="29"/>
      <c r="AJ225" s="29"/>
      <c r="AK225" s="29"/>
    </row>
    <row r="226" spans="1:37">
      <c r="A226" s="29"/>
      <c r="B226" s="29"/>
      <c r="C226" s="29"/>
      <c r="F226" s="29"/>
      <c r="G226" s="29"/>
      <c r="H226" s="29"/>
      <c r="I226" s="29"/>
      <c r="J226" s="29"/>
      <c r="K226" s="29"/>
      <c r="L226" s="29"/>
      <c r="M226" s="29"/>
      <c r="N226" s="29"/>
      <c r="O226" s="29"/>
      <c r="P226" s="29"/>
      <c r="Q226" s="29"/>
      <c r="R226" s="29"/>
      <c r="S226" s="29"/>
      <c r="T226" s="29"/>
      <c r="U226" s="29"/>
      <c r="V226" s="29"/>
      <c r="W226" s="29"/>
      <c r="X226" s="29"/>
      <c r="Y226" s="29"/>
      <c r="Z226" s="29"/>
      <c r="AA226" s="29"/>
      <c r="AB226" s="29"/>
      <c r="AC226" s="29"/>
      <c r="AD226" s="29"/>
      <c r="AE226" s="29"/>
      <c r="AF226" s="29"/>
      <c r="AG226" s="29"/>
      <c r="AH226" s="29"/>
      <c r="AI226" s="29"/>
      <c r="AJ226" s="29"/>
      <c r="AK226" s="29"/>
    </row>
    <row r="227" spans="1:37">
      <c r="A227" s="29"/>
      <c r="B227" s="29"/>
      <c r="C227" s="29"/>
      <c r="F227" s="29"/>
      <c r="G227" s="29"/>
      <c r="H227" s="29"/>
      <c r="I227" s="29"/>
      <c r="J227" s="29"/>
      <c r="K227" s="29"/>
      <c r="L227" s="29"/>
      <c r="M227" s="29"/>
      <c r="N227" s="29"/>
      <c r="O227" s="29"/>
      <c r="P227" s="29"/>
      <c r="Q227" s="29"/>
      <c r="R227" s="29"/>
      <c r="S227" s="29"/>
      <c r="T227" s="29"/>
      <c r="U227" s="29"/>
      <c r="V227" s="29"/>
      <c r="W227" s="29"/>
      <c r="X227" s="29"/>
      <c r="Y227" s="29"/>
      <c r="Z227" s="29"/>
      <c r="AA227" s="29"/>
      <c r="AB227" s="29"/>
      <c r="AC227" s="29"/>
      <c r="AD227" s="29"/>
      <c r="AE227" s="29"/>
      <c r="AF227" s="29"/>
      <c r="AG227" s="29"/>
      <c r="AH227" s="29"/>
      <c r="AI227" s="29"/>
      <c r="AJ227" s="29"/>
      <c r="AK227" s="29"/>
    </row>
    <row r="228" spans="1:37">
      <c r="A228" s="29"/>
      <c r="B228" s="29"/>
      <c r="C228" s="29"/>
      <c r="F228" s="29"/>
      <c r="G228" s="29"/>
      <c r="H228" s="29"/>
      <c r="I228" s="29"/>
      <c r="J228" s="29"/>
      <c r="K228" s="29"/>
      <c r="L228" s="29"/>
      <c r="M228" s="29"/>
      <c r="N228" s="29"/>
      <c r="O228" s="29"/>
      <c r="P228" s="29"/>
      <c r="Q228" s="29"/>
      <c r="R228" s="29"/>
      <c r="S228" s="29"/>
      <c r="T228" s="29"/>
      <c r="U228" s="29"/>
      <c r="V228" s="29"/>
      <c r="W228" s="29"/>
      <c r="X228" s="29"/>
      <c r="Y228" s="29"/>
      <c r="Z228" s="29"/>
      <c r="AA228" s="29"/>
      <c r="AB228" s="29"/>
      <c r="AC228" s="29"/>
      <c r="AD228" s="29"/>
      <c r="AE228" s="29"/>
      <c r="AF228" s="29"/>
      <c r="AG228" s="29"/>
      <c r="AH228" s="29"/>
      <c r="AI228" s="29"/>
      <c r="AJ228" s="29"/>
      <c r="AK228" s="29"/>
    </row>
    <row r="229" spans="1:37">
      <c r="A229" s="29"/>
      <c r="B229" s="29"/>
      <c r="C229" s="29"/>
      <c r="F229" s="29"/>
      <c r="G229" s="29"/>
      <c r="H229" s="29"/>
      <c r="I229" s="29"/>
      <c r="J229" s="29"/>
      <c r="K229" s="29"/>
      <c r="L229" s="29"/>
      <c r="M229" s="29"/>
      <c r="N229" s="29"/>
      <c r="O229" s="29"/>
      <c r="P229" s="29"/>
      <c r="Q229" s="29"/>
      <c r="R229" s="29"/>
      <c r="S229" s="29"/>
      <c r="T229" s="29"/>
      <c r="U229" s="29"/>
      <c r="V229" s="29"/>
      <c r="W229" s="29"/>
      <c r="X229" s="29"/>
      <c r="Y229" s="29"/>
      <c r="Z229" s="29"/>
      <c r="AA229" s="29"/>
      <c r="AB229" s="29"/>
      <c r="AC229" s="29"/>
      <c r="AD229" s="29"/>
      <c r="AE229" s="29"/>
      <c r="AF229" s="29"/>
      <c r="AG229" s="29"/>
      <c r="AH229" s="29"/>
      <c r="AI229" s="29"/>
      <c r="AJ229" s="29"/>
      <c r="AK229" s="29"/>
    </row>
    <row r="230" spans="1:37">
      <c r="A230" s="29"/>
      <c r="B230" s="29"/>
      <c r="C230" s="29"/>
      <c r="F230" s="29"/>
      <c r="G230" s="29"/>
      <c r="H230" s="29"/>
      <c r="I230" s="29"/>
      <c r="J230" s="29"/>
      <c r="K230" s="29"/>
      <c r="L230" s="29"/>
      <c r="M230" s="29"/>
      <c r="N230" s="29"/>
      <c r="O230" s="29"/>
      <c r="P230" s="29"/>
      <c r="Q230" s="29"/>
      <c r="R230" s="29"/>
      <c r="S230" s="29"/>
      <c r="T230" s="29"/>
      <c r="U230" s="29"/>
      <c r="V230" s="29"/>
      <c r="W230" s="29"/>
      <c r="X230" s="29"/>
      <c r="Y230" s="29"/>
      <c r="Z230" s="29"/>
      <c r="AA230" s="29"/>
      <c r="AB230" s="29"/>
      <c r="AC230" s="29"/>
      <c r="AD230" s="29"/>
      <c r="AE230" s="29"/>
      <c r="AF230" s="29"/>
      <c r="AG230" s="29"/>
      <c r="AH230" s="29"/>
      <c r="AI230" s="29"/>
      <c r="AJ230" s="29"/>
      <c r="AK230" s="29"/>
    </row>
    <row r="231" spans="1:37">
      <c r="A231" s="29"/>
      <c r="B231" s="29"/>
      <c r="C231" s="29"/>
      <c r="F231" s="29"/>
      <c r="G231" s="29"/>
      <c r="H231" s="29"/>
      <c r="I231" s="29"/>
      <c r="J231" s="29"/>
      <c r="K231" s="29"/>
      <c r="L231" s="29"/>
      <c r="M231" s="29"/>
      <c r="N231" s="29"/>
      <c r="O231" s="29"/>
      <c r="P231" s="29"/>
      <c r="Q231" s="29"/>
      <c r="R231" s="29"/>
      <c r="S231" s="29"/>
      <c r="T231" s="29"/>
      <c r="U231" s="29"/>
      <c r="V231" s="29"/>
      <c r="W231" s="29"/>
      <c r="X231" s="29"/>
      <c r="Y231" s="29"/>
      <c r="Z231" s="29"/>
      <c r="AA231" s="29"/>
      <c r="AB231" s="29"/>
      <c r="AC231" s="29"/>
      <c r="AD231" s="29"/>
      <c r="AE231" s="29"/>
      <c r="AF231" s="29"/>
      <c r="AG231" s="29"/>
      <c r="AH231" s="29"/>
      <c r="AI231" s="29"/>
      <c r="AJ231" s="29"/>
      <c r="AK231" s="29"/>
    </row>
    <row r="232" spans="1:37">
      <c r="A232" s="29"/>
      <c r="B232" s="29"/>
      <c r="C232" s="29"/>
      <c r="F232" s="29"/>
      <c r="G232" s="29"/>
      <c r="H232" s="29"/>
      <c r="I232" s="29"/>
      <c r="J232" s="29"/>
      <c r="K232" s="29"/>
      <c r="L232" s="29"/>
      <c r="M232" s="29"/>
      <c r="N232" s="29"/>
      <c r="O232" s="29"/>
      <c r="P232" s="29"/>
      <c r="Q232" s="29"/>
      <c r="R232" s="29"/>
      <c r="S232" s="29"/>
      <c r="T232" s="29"/>
      <c r="U232" s="29"/>
      <c r="V232" s="29"/>
      <c r="W232" s="29"/>
      <c r="X232" s="29"/>
      <c r="Y232" s="29"/>
      <c r="Z232" s="29"/>
      <c r="AA232" s="29"/>
      <c r="AB232" s="29"/>
      <c r="AC232" s="29"/>
      <c r="AD232" s="29"/>
      <c r="AE232" s="29"/>
      <c r="AF232" s="29"/>
      <c r="AG232" s="29"/>
      <c r="AH232" s="29"/>
      <c r="AI232" s="29"/>
      <c r="AJ232" s="29"/>
      <c r="AK232" s="29"/>
    </row>
    <row r="233" spans="1:37">
      <c r="A233" s="29"/>
      <c r="B233" s="29"/>
      <c r="C233" s="29"/>
      <c r="F233" s="29"/>
      <c r="G233" s="29"/>
      <c r="H233" s="29"/>
      <c r="I233" s="29"/>
      <c r="J233" s="29"/>
      <c r="K233" s="29"/>
      <c r="L233" s="29"/>
      <c r="M233" s="29"/>
      <c r="N233" s="29"/>
      <c r="O233" s="29"/>
      <c r="P233" s="29"/>
      <c r="Q233" s="29"/>
      <c r="R233" s="29"/>
      <c r="S233" s="29"/>
      <c r="T233" s="29"/>
      <c r="U233" s="29"/>
      <c r="V233" s="29"/>
      <c r="W233" s="29"/>
      <c r="X233" s="29"/>
      <c r="Y233" s="29"/>
      <c r="Z233" s="29"/>
      <c r="AA233" s="29"/>
      <c r="AB233" s="29"/>
      <c r="AC233" s="29"/>
      <c r="AD233" s="29"/>
      <c r="AE233" s="29"/>
      <c r="AF233" s="29"/>
      <c r="AG233" s="29"/>
      <c r="AH233" s="29"/>
      <c r="AI233" s="29"/>
      <c r="AJ233" s="29"/>
      <c r="AK233" s="29"/>
    </row>
    <row r="234" spans="1:37">
      <c r="A234" s="29"/>
      <c r="B234" s="29"/>
      <c r="C234" s="29"/>
      <c r="F234" s="29"/>
      <c r="G234" s="29"/>
      <c r="H234" s="29"/>
      <c r="I234" s="29"/>
      <c r="J234" s="29"/>
      <c r="K234" s="29"/>
      <c r="L234" s="29"/>
      <c r="M234" s="29"/>
      <c r="N234" s="29"/>
      <c r="O234" s="29"/>
      <c r="P234" s="29"/>
      <c r="Q234" s="29"/>
      <c r="R234" s="29"/>
      <c r="S234" s="29"/>
      <c r="T234" s="29"/>
      <c r="U234" s="29"/>
      <c r="V234" s="29"/>
      <c r="W234" s="29"/>
      <c r="X234" s="29"/>
      <c r="Y234" s="29"/>
      <c r="Z234" s="29"/>
      <c r="AA234" s="29"/>
      <c r="AB234" s="29"/>
      <c r="AC234" s="29"/>
      <c r="AD234" s="29"/>
      <c r="AE234" s="29"/>
      <c r="AF234" s="29"/>
      <c r="AG234" s="29"/>
      <c r="AH234" s="29"/>
      <c r="AI234" s="29"/>
      <c r="AJ234" s="29"/>
      <c r="AK234" s="29"/>
    </row>
    <row r="235" spans="1:37">
      <c r="A235" s="29"/>
      <c r="B235" s="29"/>
      <c r="C235" s="29"/>
      <c r="F235" s="29"/>
      <c r="G235" s="29"/>
      <c r="H235" s="29"/>
      <c r="I235" s="29"/>
      <c r="J235" s="29"/>
      <c r="K235" s="29"/>
      <c r="L235" s="29"/>
      <c r="M235" s="29"/>
      <c r="N235" s="29"/>
      <c r="O235" s="29"/>
      <c r="P235" s="29"/>
      <c r="Q235" s="29"/>
      <c r="R235" s="29"/>
      <c r="S235" s="29"/>
      <c r="T235" s="29"/>
      <c r="U235" s="29"/>
      <c r="V235" s="29"/>
      <c r="W235" s="29"/>
      <c r="X235" s="29"/>
      <c r="Y235" s="29"/>
      <c r="Z235" s="29"/>
      <c r="AA235" s="29"/>
      <c r="AB235" s="29"/>
      <c r="AC235" s="29"/>
      <c r="AD235" s="29"/>
      <c r="AE235" s="29"/>
      <c r="AF235" s="29"/>
      <c r="AG235" s="29"/>
      <c r="AH235" s="29"/>
      <c r="AI235" s="29"/>
      <c r="AJ235" s="29"/>
      <c r="AK235" s="29"/>
    </row>
    <row r="236" spans="1:37">
      <c r="A236" s="29"/>
      <c r="B236" s="29"/>
      <c r="C236" s="29"/>
      <c r="F236" s="29"/>
      <c r="G236" s="29"/>
      <c r="H236" s="29"/>
      <c r="I236" s="29"/>
      <c r="J236" s="29"/>
      <c r="K236" s="29"/>
      <c r="L236" s="29"/>
      <c r="M236" s="29"/>
      <c r="N236" s="29"/>
      <c r="O236" s="29"/>
      <c r="P236" s="29"/>
      <c r="Q236" s="29"/>
      <c r="R236" s="29"/>
      <c r="S236" s="29"/>
      <c r="T236" s="29"/>
      <c r="U236" s="29"/>
      <c r="V236" s="29"/>
      <c r="W236" s="29"/>
      <c r="X236" s="29"/>
      <c r="Y236" s="29"/>
      <c r="Z236" s="29"/>
      <c r="AA236" s="29"/>
      <c r="AB236" s="29"/>
      <c r="AC236" s="29"/>
      <c r="AD236" s="29"/>
      <c r="AE236" s="29"/>
      <c r="AF236" s="29"/>
      <c r="AG236" s="29"/>
      <c r="AH236" s="29"/>
      <c r="AI236" s="29"/>
      <c r="AJ236" s="29"/>
      <c r="AK236" s="29"/>
    </row>
    <row r="237" spans="1:37">
      <c r="A237" s="29"/>
      <c r="B237" s="29"/>
      <c r="C237" s="29"/>
      <c r="F237" s="29"/>
      <c r="G237" s="29"/>
      <c r="H237" s="29"/>
      <c r="I237" s="29"/>
      <c r="J237" s="29"/>
      <c r="K237" s="29"/>
      <c r="L237" s="29"/>
      <c r="M237" s="29"/>
      <c r="N237" s="29"/>
      <c r="O237" s="29"/>
      <c r="P237" s="29"/>
      <c r="Q237" s="29"/>
      <c r="R237" s="29"/>
      <c r="S237" s="29"/>
      <c r="T237" s="29"/>
      <c r="U237" s="29"/>
      <c r="V237" s="29"/>
      <c r="W237" s="29"/>
      <c r="X237" s="29"/>
      <c r="Y237" s="29"/>
      <c r="Z237" s="29"/>
      <c r="AA237" s="29"/>
      <c r="AB237" s="29"/>
      <c r="AC237" s="29"/>
      <c r="AD237" s="29"/>
      <c r="AE237" s="29"/>
      <c r="AF237" s="29"/>
      <c r="AG237" s="29"/>
      <c r="AH237" s="29"/>
      <c r="AI237" s="29"/>
      <c r="AJ237" s="29"/>
      <c r="AK237" s="29"/>
    </row>
    <row r="238" spans="1:37">
      <c r="A238" s="29"/>
      <c r="B238" s="29"/>
      <c r="C238" s="29"/>
      <c r="F238" s="29"/>
      <c r="G238" s="29"/>
      <c r="H238" s="29"/>
      <c r="I238" s="29"/>
      <c r="J238" s="29"/>
      <c r="K238" s="29"/>
      <c r="L238" s="29"/>
      <c r="M238" s="29"/>
      <c r="N238" s="29"/>
      <c r="O238" s="29"/>
      <c r="P238" s="29"/>
      <c r="Q238" s="29"/>
      <c r="R238" s="29"/>
      <c r="S238" s="29"/>
      <c r="T238" s="29"/>
      <c r="U238" s="29"/>
      <c r="V238" s="29"/>
      <c r="W238" s="29"/>
      <c r="X238" s="29"/>
      <c r="Y238" s="29"/>
      <c r="Z238" s="29"/>
      <c r="AA238" s="29"/>
      <c r="AB238" s="29"/>
      <c r="AC238" s="29"/>
      <c r="AD238" s="29"/>
      <c r="AE238" s="29"/>
      <c r="AF238" s="29"/>
      <c r="AG238" s="29"/>
      <c r="AH238" s="29"/>
      <c r="AI238" s="29"/>
      <c r="AJ238" s="29"/>
      <c r="AK238" s="29"/>
    </row>
    <row r="239" spans="1:37">
      <c r="A239" s="29"/>
      <c r="B239" s="29"/>
      <c r="C239" s="29"/>
      <c r="F239" s="29"/>
      <c r="G239" s="29"/>
      <c r="H239" s="29"/>
      <c r="I239" s="29"/>
      <c r="J239" s="29"/>
      <c r="K239" s="29"/>
      <c r="L239" s="29"/>
      <c r="M239" s="29"/>
      <c r="N239" s="29"/>
      <c r="O239" s="29"/>
      <c r="P239" s="29"/>
      <c r="Q239" s="29"/>
      <c r="R239" s="29"/>
      <c r="S239" s="29"/>
      <c r="T239" s="29"/>
      <c r="U239" s="29"/>
      <c r="V239" s="29"/>
      <c r="W239" s="29"/>
      <c r="X239" s="29"/>
      <c r="Y239" s="29"/>
      <c r="Z239" s="29"/>
      <c r="AA239" s="29"/>
      <c r="AB239" s="29"/>
      <c r="AC239" s="29"/>
      <c r="AD239" s="29"/>
      <c r="AE239" s="29"/>
      <c r="AF239" s="29"/>
      <c r="AG239" s="29"/>
      <c r="AH239" s="29"/>
      <c r="AI239" s="29"/>
      <c r="AJ239" s="29"/>
      <c r="AK239" s="29"/>
    </row>
    <row r="240" spans="1:37">
      <c r="A240" s="29"/>
      <c r="B240" s="29"/>
      <c r="C240" s="29"/>
      <c r="F240" s="29"/>
      <c r="G240" s="29"/>
      <c r="H240" s="29"/>
      <c r="I240" s="29"/>
      <c r="J240" s="29"/>
      <c r="K240" s="29"/>
      <c r="L240" s="29"/>
      <c r="M240" s="29"/>
      <c r="N240" s="29"/>
      <c r="O240" s="29"/>
      <c r="P240" s="29"/>
      <c r="Q240" s="29"/>
      <c r="R240" s="29"/>
      <c r="S240" s="29"/>
      <c r="T240" s="29"/>
      <c r="U240" s="29"/>
      <c r="V240" s="29"/>
      <c r="W240" s="29"/>
      <c r="X240" s="29"/>
      <c r="Y240" s="29"/>
      <c r="Z240" s="29"/>
      <c r="AA240" s="29"/>
      <c r="AB240" s="29"/>
      <c r="AC240" s="29"/>
      <c r="AD240" s="29"/>
      <c r="AE240" s="29"/>
      <c r="AF240" s="29"/>
      <c r="AG240" s="29"/>
      <c r="AH240" s="29"/>
      <c r="AI240" s="29"/>
      <c r="AJ240" s="29"/>
      <c r="AK240" s="29"/>
    </row>
    <row r="241" spans="1:37">
      <c r="A241" s="29"/>
      <c r="B241" s="29"/>
      <c r="C241" s="29"/>
      <c r="F241" s="29"/>
      <c r="G241" s="29"/>
      <c r="H241" s="29"/>
      <c r="I241" s="29"/>
      <c r="J241" s="29"/>
      <c r="K241" s="29"/>
      <c r="L241" s="29"/>
      <c r="M241" s="29"/>
      <c r="N241" s="29"/>
      <c r="O241" s="29"/>
      <c r="P241" s="29"/>
      <c r="Q241" s="29"/>
      <c r="R241" s="29"/>
      <c r="S241" s="29"/>
      <c r="T241" s="29"/>
      <c r="U241" s="29"/>
      <c r="V241" s="29"/>
      <c r="W241" s="29"/>
      <c r="X241" s="29"/>
      <c r="Y241" s="29"/>
      <c r="Z241" s="29"/>
      <c r="AA241" s="29"/>
      <c r="AB241" s="29"/>
      <c r="AC241" s="29"/>
      <c r="AD241" s="29"/>
      <c r="AE241" s="29"/>
      <c r="AF241" s="29"/>
      <c r="AG241" s="29"/>
      <c r="AH241" s="29"/>
      <c r="AI241" s="29"/>
      <c r="AJ241" s="29"/>
      <c r="AK241" s="29"/>
    </row>
    <row r="242" spans="1:37">
      <c r="A242" s="29"/>
      <c r="B242" s="29"/>
      <c r="C242" s="29"/>
      <c r="F242" s="29"/>
      <c r="G242" s="29"/>
      <c r="H242" s="29"/>
      <c r="I242" s="29"/>
      <c r="J242" s="29"/>
      <c r="K242" s="29"/>
      <c r="L242" s="29"/>
      <c r="M242" s="29"/>
      <c r="N242" s="29"/>
      <c r="O242" s="29"/>
      <c r="P242" s="29"/>
      <c r="Q242" s="29"/>
      <c r="R242" s="29"/>
      <c r="S242" s="29"/>
      <c r="T242" s="29"/>
      <c r="U242" s="29"/>
      <c r="V242" s="29"/>
      <c r="W242" s="29"/>
      <c r="X242" s="29"/>
      <c r="Y242" s="29"/>
      <c r="Z242" s="29"/>
      <c r="AA242" s="29"/>
      <c r="AB242" s="29"/>
      <c r="AC242" s="29"/>
      <c r="AD242" s="29"/>
      <c r="AE242" s="29"/>
      <c r="AF242" s="29"/>
      <c r="AG242" s="29"/>
      <c r="AH242" s="29"/>
      <c r="AI242" s="29"/>
      <c r="AJ242" s="29"/>
      <c r="AK242" s="29"/>
    </row>
    <row r="243" spans="1:37">
      <c r="A243" s="29"/>
      <c r="B243" s="29"/>
      <c r="C243" s="29"/>
      <c r="F243" s="29"/>
      <c r="G243" s="29"/>
      <c r="H243" s="29"/>
      <c r="I243" s="29"/>
      <c r="J243" s="29"/>
      <c r="K243" s="29"/>
      <c r="L243" s="29"/>
      <c r="M243" s="29"/>
      <c r="N243" s="29"/>
      <c r="O243" s="29"/>
      <c r="P243" s="29"/>
      <c r="Q243" s="29"/>
      <c r="R243" s="29"/>
      <c r="S243" s="29"/>
      <c r="T243" s="29"/>
      <c r="U243" s="29"/>
      <c r="V243" s="29"/>
      <c r="W243" s="29"/>
      <c r="X243" s="29"/>
      <c r="Y243" s="29"/>
      <c r="Z243" s="29"/>
      <c r="AA243" s="29"/>
      <c r="AB243" s="29"/>
      <c r="AC243" s="29"/>
      <c r="AD243" s="29"/>
      <c r="AE243" s="29"/>
      <c r="AF243" s="29"/>
      <c r="AG243" s="29"/>
      <c r="AH243" s="29"/>
      <c r="AI243" s="29"/>
      <c r="AJ243" s="29"/>
      <c r="AK243" s="29"/>
    </row>
    <row r="244" spans="1:37">
      <c r="A244" s="29"/>
      <c r="B244" s="29"/>
      <c r="C244" s="29"/>
      <c r="F244" s="29"/>
      <c r="G244" s="29"/>
      <c r="H244" s="29"/>
      <c r="I244" s="29"/>
      <c r="J244" s="29"/>
      <c r="K244" s="29"/>
      <c r="L244" s="29"/>
      <c r="M244" s="29"/>
      <c r="N244" s="29"/>
      <c r="O244" s="29"/>
      <c r="P244" s="29"/>
      <c r="Q244" s="29"/>
      <c r="R244" s="29"/>
      <c r="S244" s="29"/>
      <c r="T244" s="29"/>
      <c r="U244" s="29"/>
      <c r="V244" s="29"/>
      <c r="W244" s="29"/>
      <c r="X244" s="29"/>
      <c r="Y244" s="29"/>
      <c r="Z244" s="29"/>
      <c r="AA244" s="29"/>
      <c r="AB244" s="29"/>
      <c r="AC244" s="29"/>
      <c r="AD244" s="29"/>
      <c r="AE244" s="29"/>
      <c r="AF244" s="29"/>
      <c r="AG244" s="29"/>
      <c r="AH244" s="29"/>
      <c r="AI244" s="29"/>
      <c r="AJ244" s="29"/>
      <c r="AK244" s="29"/>
    </row>
    <row r="245" spans="1:37">
      <c r="A245" s="29"/>
      <c r="B245" s="29"/>
      <c r="C245" s="29"/>
      <c r="F245" s="29"/>
      <c r="G245" s="29"/>
      <c r="H245" s="29"/>
      <c r="I245" s="29"/>
      <c r="J245" s="29"/>
      <c r="K245" s="29"/>
      <c r="L245" s="29"/>
      <c r="M245" s="29"/>
      <c r="N245" s="29"/>
      <c r="O245" s="29"/>
      <c r="P245" s="29"/>
      <c r="Q245" s="29"/>
      <c r="R245" s="29"/>
      <c r="S245" s="29"/>
      <c r="T245" s="29"/>
      <c r="U245" s="29"/>
      <c r="V245" s="29"/>
      <c r="W245" s="29"/>
      <c r="X245" s="29"/>
      <c r="Y245" s="29"/>
      <c r="Z245" s="29"/>
      <c r="AA245" s="29"/>
      <c r="AB245" s="29"/>
      <c r="AC245" s="29"/>
      <c r="AD245" s="29"/>
      <c r="AE245" s="29"/>
      <c r="AF245" s="29"/>
      <c r="AG245" s="29"/>
      <c r="AH245" s="29"/>
      <c r="AI245" s="29"/>
      <c r="AJ245" s="29"/>
      <c r="AK245" s="29"/>
    </row>
    <row r="246" spans="1:37">
      <c r="A246" s="29"/>
      <c r="B246" s="29"/>
      <c r="C246" s="29"/>
      <c r="F246" s="29"/>
      <c r="G246" s="29"/>
      <c r="H246" s="29"/>
      <c r="I246" s="29"/>
      <c r="J246" s="29"/>
      <c r="K246" s="29"/>
      <c r="L246" s="29"/>
      <c r="M246" s="29"/>
      <c r="N246" s="29"/>
      <c r="O246" s="29"/>
      <c r="P246" s="29"/>
      <c r="Q246" s="29"/>
      <c r="R246" s="29"/>
      <c r="S246" s="29"/>
      <c r="T246" s="29"/>
      <c r="U246" s="29"/>
      <c r="V246" s="29"/>
      <c r="W246" s="29"/>
      <c r="X246" s="29"/>
      <c r="Y246" s="29"/>
      <c r="Z246" s="29"/>
      <c r="AA246" s="29"/>
      <c r="AB246" s="29"/>
      <c r="AC246" s="29"/>
      <c r="AD246" s="29"/>
      <c r="AE246" s="29"/>
      <c r="AF246" s="29"/>
      <c r="AG246" s="29"/>
      <c r="AH246" s="29"/>
      <c r="AI246" s="29"/>
      <c r="AJ246" s="29"/>
      <c r="AK246" s="29"/>
    </row>
    <row r="247" spans="1:37">
      <c r="A247" s="29"/>
      <c r="B247" s="29"/>
      <c r="C247" s="29"/>
      <c r="F247" s="29"/>
      <c r="G247" s="29"/>
      <c r="H247" s="29"/>
      <c r="I247" s="29"/>
      <c r="J247" s="29"/>
      <c r="K247" s="29"/>
      <c r="L247" s="29"/>
      <c r="M247" s="29"/>
      <c r="N247" s="29"/>
      <c r="O247" s="29"/>
      <c r="P247" s="29"/>
      <c r="Q247" s="29"/>
      <c r="R247" s="29"/>
      <c r="S247" s="29"/>
      <c r="T247" s="29"/>
      <c r="U247" s="29"/>
      <c r="V247" s="29"/>
      <c r="W247" s="29"/>
      <c r="X247" s="29"/>
      <c r="Y247" s="29"/>
      <c r="Z247" s="29"/>
      <c r="AA247" s="29"/>
      <c r="AB247" s="29"/>
      <c r="AC247" s="29"/>
      <c r="AD247" s="29"/>
      <c r="AE247" s="29"/>
      <c r="AF247" s="29"/>
      <c r="AG247" s="29"/>
      <c r="AH247" s="29"/>
      <c r="AI247" s="29"/>
      <c r="AJ247" s="29"/>
      <c r="AK247" s="29"/>
    </row>
    <row r="248" spans="1:37">
      <c r="A248" s="29"/>
      <c r="B248" s="29"/>
      <c r="C248" s="29"/>
      <c r="F248" s="29"/>
      <c r="G248" s="29"/>
      <c r="H248" s="29"/>
      <c r="I248" s="29"/>
      <c r="J248" s="29"/>
      <c r="K248" s="29"/>
      <c r="L248" s="29"/>
      <c r="M248" s="29"/>
      <c r="N248" s="29"/>
      <c r="O248" s="29"/>
      <c r="P248" s="29"/>
      <c r="Q248" s="29"/>
      <c r="R248" s="29"/>
      <c r="S248" s="29"/>
      <c r="T248" s="29"/>
      <c r="U248" s="29"/>
      <c r="V248" s="29"/>
      <c r="W248" s="29"/>
      <c r="X248" s="29"/>
      <c r="Y248" s="29"/>
      <c r="Z248" s="29"/>
      <c r="AA248" s="29"/>
      <c r="AB248" s="29"/>
      <c r="AC248" s="29"/>
      <c r="AD248" s="29"/>
      <c r="AE248" s="29"/>
      <c r="AF248" s="29"/>
      <c r="AG248" s="29"/>
      <c r="AH248" s="29"/>
      <c r="AI248" s="29"/>
      <c r="AJ248" s="29"/>
      <c r="AK248" s="29"/>
    </row>
    <row r="249" spans="1:37">
      <c r="A249" s="29"/>
      <c r="B249" s="29"/>
      <c r="C249" s="29"/>
      <c r="F249" s="29"/>
      <c r="G249" s="29"/>
      <c r="H249" s="29"/>
      <c r="I249" s="29"/>
      <c r="J249" s="29"/>
      <c r="K249" s="29"/>
      <c r="L249" s="29"/>
      <c r="M249" s="29"/>
      <c r="N249" s="29"/>
      <c r="O249" s="29"/>
      <c r="P249" s="29"/>
      <c r="Q249" s="29"/>
      <c r="R249" s="29"/>
      <c r="S249" s="29"/>
      <c r="T249" s="29"/>
      <c r="U249" s="29"/>
      <c r="V249" s="29"/>
      <c r="W249" s="29"/>
      <c r="X249" s="29"/>
      <c r="Y249" s="29"/>
      <c r="Z249" s="29"/>
      <c r="AA249" s="29"/>
      <c r="AB249" s="29"/>
      <c r="AC249" s="29"/>
      <c r="AD249" s="29"/>
      <c r="AE249" s="29"/>
      <c r="AF249" s="29"/>
      <c r="AG249" s="29"/>
      <c r="AH249" s="29"/>
      <c r="AI249" s="29"/>
      <c r="AJ249" s="29"/>
      <c r="AK249" s="29"/>
    </row>
    <row r="250" spans="1:37">
      <c r="A250" s="29"/>
      <c r="B250" s="29"/>
      <c r="C250" s="29"/>
      <c r="F250" s="29"/>
      <c r="G250" s="29"/>
      <c r="H250" s="29"/>
      <c r="I250" s="29"/>
      <c r="J250" s="29"/>
      <c r="K250" s="29"/>
      <c r="L250" s="29"/>
      <c r="M250" s="29"/>
      <c r="N250" s="29"/>
      <c r="O250" s="29"/>
      <c r="P250" s="29"/>
      <c r="Q250" s="29"/>
      <c r="R250" s="29"/>
      <c r="S250" s="29"/>
      <c r="T250" s="29"/>
      <c r="U250" s="29"/>
      <c r="V250" s="29"/>
      <c r="W250" s="29"/>
      <c r="X250" s="29"/>
      <c r="Y250" s="29"/>
      <c r="Z250" s="29"/>
      <c r="AA250" s="29"/>
      <c r="AB250" s="29"/>
      <c r="AC250" s="29"/>
      <c r="AD250" s="29"/>
      <c r="AE250" s="29"/>
      <c r="AF250" s="29"/>
      <c r="AG250" s="29"/>
      <c r="AH250" s="29"/>
      <c r="AI250" s="29"/>
      <c r="AJ250" s="29"/>
      <c r="AK250" s="29"/>
    </row>
    <row r="251" spans="1:37">
      <c r="A251" s="29"/>
      <c r="B251" s="29"/>
      <c r="C251" s="29"/>
      <c r="F251" s="29"/>
      <c r="G251" s="29"/>
      <c r="H251" s="29"/>
      <c r="I251" s="29"/>
      <c r="J251" s="29"/>
      <c r="K251" s="29"/>
      <c r="L251" s="29"/>
      <c r="M251" s="29"/>
      <c r="N251" s="29"/>
      <c r="O251" s="29"/>
      <c r="P251" s="29"/>
      <c r="Q251" s="29"/>
      <c r="R251" s="29"/>
      <c r="S251" s="29"/>
      <c r="T251" s="29"/>
      <c r="U251" s="29"/>
      <c r="V251" s="29"/>
      <c r="W251" s="29"/>
      <c r="X251" s="29"/>
      <c r="Y251" s="29"/>
      <c r="Z251" s="29"/>
      <c r="AA251" s="29"/>
      <c r="AB251" s="29"/>
      <c r="AC251" s="29"/>
      <c r="AD251" s="29"/>
      <c r="AE251" s="29"/>
      <c r="AF251" s="29"/>
      <c r="AG251" s="29"/>
      <c r="AH251" s="29"/>
      <c r="AI251" s="29"/>
      <c r="AJ251" s="29"/>
      <c r="AK251" s="29"/>
    </row>
    <row r="252" spans="1:37">
      <c r="A252" s="29"/>
      <c r="B252" s="29"/>
      <c r="C252" s="29"/>
      <c r="F252" s="29"/>
      <c r="G252" s="29"/>
      <c r="H252" s="29"/>
      <c r="I252" s="29"/>
      <c r="J252" s="29"/>
      <c r="K252" s="29"/>
      <c r="L252" s="29"/>
      <c r="M252" s="29"/>
      <c r="N252" s="29"/>
      <c r="O252" s="29"/>
      <c r="P252" s="29"/>
      <c r="Q252" s="29"/>
      <c r="R252" s="29"/>
      <c r="S252" s="29"/>
      <c r="T252" s="29"/>
      <c r="U252" s="29"/>
      <c r="V252" s="29"/>
      <c r="W252" s="29"/>
      <c r="X252" s="29"/>
      <c r="Y252" s="29"/>
      <c r="Z252" s="29"/>
      <c r="AA252" s="29"/>
      <c r="AB252" s="29"/>
      <c r="AC252" s="29"/>
      <c r="AD252" s="29"/>
      <c r="AE252" s="29"/>
      <c r="AF252" s="29"/>
      <c r="AG252" s="29"/>
      <c r="AH252" s="29"/>
      <c r="AI252" s="29"/>
      <c r="AJ252" s="29"/>
      <c r="AK252" s="29"/>
    </row>
    <row r="253" spans="1:37">
      <c r="A253" s="29"/>
      <c r="B253" s="29"/>
      <c r="C253" s="29"/>
      <c r="F253" s="29"/>
      <c r="G253" s="29"/>
      <c r="H253" s="29"/>
      <c r="I253" s="29"/>
      <c r="J253" s="29"/>
      <c r="K253" s="29"/>
      <c r="L253" s="29"/>
      <c r="M253" s="29"/>
      <c r="N253" s="29"/>
      <c r="O253" s="29"/>
      <c r="P253" s="29"/>
      <c r="Q253" s="29"/>
      <c r="R253" s="29"/>
      <c r="S253" s="29"/>
      <c r="T253" s="29"/>
      <c r="U253" s="29"/>
      <c r="V253" s="29"/>
      <c r="W253" s="29"/>
      <c r="X253" s="29"/>
      <c r="Y253" s="29"/>
      <c r="Z253" s="29"/>
      <c r="AA253" s="29"/>
      <c r="AB253" s="29"/>
      <c r="AC253" s="29"/>
      <c r="AD253" s="29"/>
      <c r="AE253" s="29"/>
      <c r="AF253" s="29"/>
      <c r="AG253" s="29"/>
      <c r="AH253" s="29"/>
      <c r="AI253" s="29"/>
      <c r="AJ253" s="29"/>
      <c r="AK253" s="29"/>
    </row>
    <row r="254" spans="1:37">
      <c r="A254" s="29"/>
      <c r="B254" s="29"/>
      <c r="C254" s="29"/>
      <c r="F254" s="29"/>
      <c r="G254" s="29"/>
      <c r="H254" s="29"/>
      <c r="I254" s="29"/>
      <c r="J254" s="29"/>
      <c r="K254" s="29"/>
      <c r="L254" s="29"/>
      <c r="M254" s="29"/>
      <c r="N254" s="29"/>
      <c r="O254" s="29"/>
      <c r="P254" s="29"/>
      <c r="Q254" s="29"/>
      <c r="R254" s="29"/>
      <c r="S254" s="29"/>
      <c r="T254" s="29"/>
      <c r="U254" s="29"/>
      <c r="V254" s="29"/>
      <c r="W254" s="29"/>
      <c r="X254" s="29"/>
      <c r="Y254" s="29"/>
      <c r="Z254" s="29"/>
      <c r="AA254" s="29"/>
      <c r="AB254" s="29"/>
      <c r="AC254" s="29"/>
      <c r="AD254" s="29"/>
      <c r="AE254" s="29"/>
      <c r="AF254" s="29"/>
      <c r="AG254" s="29"/>
      <c r="AH254" s="29"/>
      <c r="AI254" s="29"/>
      <c r="AJ254" s="29"/>
      <c r="AK254" s="29"/>
    </row>
    <row r="255" spans="1:37">
      <c r="A255" s="29"/>
      <c r="B255" s="29"/>
      <c r="C255" s="29"/>
      <c r="F255" s="29"/>
      <c r="G255" s="29"/>
      <c r="H255" s="29"/>
      <c r="I255" s="29"/>
      <c r="J255" s="29"/>
      <c r="K255" s="29"/>
      <c r="L255" s="29"/>
      <c r="M255" s="29"/>
      <c r="N255" s="29"/>
      <c r="O255" s="29"/>
      <c r="P255" s="29"/>
      <c r="Q255" s="29"/>
      <c r="R255" s="29"/>
      <c r="S255" s="29"/>
      <c r="T255" s="29"/>
      <c r="U255" s="29"/>
      <c r="V255" s="29"/>
      <c r="W255" s="29"/>
      <c r="X255" s="29"/>
      <c r="Y255" s="29"/>
      <c r="Z255" s="29"/>
      <c r="AA255" s="29"/>
      <c r="AB255" s="29"/>
      <c r="AC255" s="29"/>
      <c r="AD255" s="29"/>
      <c r="AE255" s="29"/>
      <c r="AF255" s="29"/>
      <c r="AG255" s="29"/>
      <c r="AH255" s="29"/>
      <c r="AI255" s="29"/>
      <c r="AJ255" s="29"/>
      <c r="AK255" s="29"/>
    </row>
    <row r="256" spans="1:37">
      <c r="A256" s="29"/>
      <c r="B256" s="29"/>
      <c r="C256" s="29"/>
      <c r="F256" s="29"/>
      <c r="G256" s="29"/>
      <c r="H256" s="29"/>
      <c r="I256" s="29"/>
      <c r="J256" s="29"/>
      <c r="K256" s="29"/>
      <c r="L256" s="29"/>
      <c r="M256" s="29"/>
      <c r="N256" s="29"/>
      <c r="O256" s="29"/>
      <c r="P256" s="29"/>
      <c r="Q256" s="29"/>
      <c r="R256" s="29"/>
      <c r="S256" s="29"/>
      <c r="T256" s="29"/>
      <c r="U256" s="29"/>
      <c r="V256" s="29"/>
      <c r="W256" s="29"/>
      <c r="X256" s="29"/>
      <c r="Y256" s="29"/>
      <c r="Z256" s="29"/>
      <c r="AA256" s="29"/>
      <c r="AB256" s="29"/>
      <c r="AC256" s="29"/>
      <c r="AD256" s="29"/>
      <c r="AE256" s="29"/>
      <c r="AF256" s="29"/>
      <c r="AG256" s="29"/>
      <c r="AH256" s="29"/>
      <c r="AI256" s="29"/>
      <c r="AJ256" s="29"/>
      <c r="AK256" s="29"/>
    </row>
    <row r="257" spans="1:37">
      <c r="A257" s="29"/>
      <c r="B257" s="29"/>
      <c r="C257" s="29"/>
      <c r="F257" s="29"/>
      <c r="G257" s="29"/>
      <c r="H257" s="29"/>
      <c r="I257" s="29"/>
      <c r="J257" s="29"/>
      <c r="K257" s="29"/>
      <c r="L257" s="29"/>
      <c r="M257" s="29"/>
      <c r="N257" s="29"/>
      <c r="O257" s="29"/>
      <c r="P257" s="29"/>
      <c r="Q257" s="29"/>
      <c r="R257" s="29"/>
      <c r="S257" s="29"/>
      <c r="T257" s="29"/>
      <c r="U257" s="29"/>
      <c r="V257" s="29"/>
      <c r="W257" s="29"/>
      <c r="X257" s="29"/>
      <c r="Y257" s="29"/>
      <c r="Z257" s="29"/>
      <c r="AA257" s="29"/>
      <c r="AB257" s="29"/>
      <c r="AC257" s="29"/>
      <c r="AD257" s="29"/>
      <c r="AE257" s="29"/>
      <c r="AF257" s="29"/>
      <c r="AG257" s="29"/>
      <c r="AH257" s="29"/>
      <c r="AI257" s="29"/>
      <c r="AJ257" s="29"/>
      <c r="AK257" s="29"/>
    </row>
    <row r="258" spans="1:37">
      <c r="A258" s="29"/>
      <c r="B258" s="29"/>
      <c r="C258" s="29"/>
      <c r="F258" s="29"/>
      <c r="G258" s="29"/>
      <c r="H258" s="29"/>
      <c r="I258" s="29"/>
      <c r="J258" s="29"/>
      <c r="K258" s="29"/>
      <c r="L258" s="29"/>
      <c r="M258" s="29"/>
      <c r="N258" s="29"/>
      <c r="O258" s="29"/>
      <c r="P258" s="29"/>
      <c r="Q258" s="29"/>
      <c r="R258" s="29"/>
      <c r="S258" s="29"/>
      <c r="T258" s="29"/>
      <c r="U258" s="29"/>
      <c r="V258" s="29"/>
      <c r="W258" s="29"/>
      <c r="X258" s="29"/>
      <c r="Y258" s="29"/>
      <c r="Z258" s="29"/>
      <c r="AA258" s="29"/>
      <c r="AB258" s="29"/>
      <c r="AC258" s="29"/>
      <c r="AD258" s="29"/>
      <c r="AE258" s="29"/>
      <c r="AF258" s="29"/>
      <c r="AG258" s="29"/>
      <c r="AH258" s="29"/>
      <c r="AI258" s="29"/>
      <c r="AJ258" s="29"/>
      <c r="AK258" s="29"/>
    </row>
    <row r="259" spans="1:37">
      <c r="A259" s="29"/>
      <c r="B259" s="29"/>
      <c r="C259" s="29"/>
      <c r="F259" s="29"/>
      <c r="G259" s="29"/>
      <c r="H259" s="29"/>
      <c r="I259" s="29"/>
      <c r="J259" s="29"/>
      <c r="K259" s="29"/>
      <c r="L259" s="29"/>
      <c r="M259" s="29"/>
      <c r="N259" s="29"/>
      <c r="O259" s="29"/>
      <c r="P259" s="29"/>
      <c r="Q259" s="29"/>
      <c r="R259" s="29"/>
      <c r="S259" s="29"/>
      <c r="T259" s="29"/>
      <c r="U259" s="29"/>
      <c r="V259" s="29"/>
      <c r="W259" s="29"/>
      <c r="X259" s="29"/>
      <c r="Y259" s="29"/>
      <c r="Z259" s="29"/>
      <c r="AA259" s="29"/>
      <c r="AB259" s="29"/>
      <c r="AC259" s="29"/>
      <c r="AD259" s="29"/>
      <c r="AE259" s="29"/>
      <c r="AF259" s="29"/>
      <c r="AG259" s="29"/>
      <c r="AH259" s="29"/>
      <c r="AI259" s="29"/>
      <c r="AJ259" s="29"/>
      <c r="AK259" s="29"/>
    </row>
    <row r="260" spans="1:37">
      <c r="A260" s="29"/>
      <c r="B260" s="29"/>
      <c r="C260" s="29"/>
      <c r="F260" s="29"/>
      <c r="G260" s="29"/>
      <c r="H260" s="29"/>
      <c r="I260" s="29"/>
      <c r="J260" s="29"/>
      <c r="K260" s="29"/>
      <c r="L260" s="29"/>
      <c r="M260" s="29"/>
      <c r="N260" s="29"/>
      <c r="O260" s="29"/>
      <c r="P260" s="29"/>
      <c r="Q260" s="29"/>
      <c r="R260" s="29"/>
      <c r="S260" s="29"/>
      <c r="T260" s="29"/>
      <c r="U260" s="29"/>
      <c r="V260" s="29"/>
      <c r="W260" s="29"/>
      <c r="X260" s="29"/>
      <c r="Y260" s="29"/>
      <c r="Z260" s="29"/>
      <c r="AA260" s="29"/>
      <c r="AB260" s="29"/>
      <c r="AC260" s="29"/>
      <c r="AD260" s="29"/>
      <c r="AE260" s="29"/>
      <c r="AF260" s="29"/>
      <c r="AG260" s="29"/>
      <c r="AH260" s="29"/>
      <c r="AI260" s="29"/>
      <c r="AJ260" s="29"/>
      <c r="AK260" s="29"/>
    </row>
    <row r="261" spans="1:37">
      <c r="A261" s="29"/>
      <c r="B261" s="29"/>
      <c r="C261" s="29"/>
      <c r="F261" s="29"/>
      <c r="G261" s="29"/>
      <c r="H261" s="29"/>
      <c r="I261" s="29"/>
      <c r="J261" s="29"/>
      <c r="K261" s="29"/>
      <c r="L261" s="29"/>
      <c r="M261" s="29"/>
      <c r="N261" s="29"/>
      <c r="O261" s="29"/>
      <c r="P261" s="29"/>
      <c r="Q261" s="29"/>
      <c r="R261" s="29"/>
      <c r="S261" s="29"/>
      <c r="T261" s="29"/>
      <c r="U261" s="29"/>
      <c r="V261" s="29"/>
      <c r="W261" s="29"/>
      <c r="X261" s="29"/>
      <c r="Y261" s="29"/>
      <c r="Z261" s="29"/>
      <c r="AA261" s="29"/>
      <c r="AB261" s="29"/>
      <c r="AC261" s="29"/>
      <c r="AD261" s="29"/>
      <c r="AE261" s="29"/>
      <c r="AF261" s="29"/>
      <c r="AG261" s="29"/>
      <c r="AH261" s="29"/>
      <c r="AI261" s="29"/>
      <c r="AJ261" s="29"/>
      <c r="AK261" s="29"/>
    </row>
    <row r="262" spans="1:37">
      <c r="A262" s="29"/>
      <c r="B262" s="29"/>
      <c r="C262" s="29"/>
      <c r="F262" s="29"/>
      <c r="G262" s="29"/>
      <c r="H262" s="29"/>
      <c r="I262" s="29"/>
      <c r="J262" s="29"/>
      <c r="K262" s="29"/>
      <c r="L262" s="29"/>
      <c r="M262" s="29"/>
      <c r="N262" s="29"/>
      <c r="O262" s="29"/>
      <c r="P262" s="29"/>
      <c r="Q262" s="29"/>
      <c r="R262" s="29"/>
      <c r="S262" s="29"/>
      <c r="T262" s="29"/>
      <c r="U262" s="29"/>
      <c r="V262" s="29"/>
      <c r="W262" s="29"/>
      <c r="X262" s="29"/>
      <c r="Y262" s="29"/>
      <c r="Z262" s="29"/>
      <c r="AA262" s="29"/>
      <c r="AB262" s="29"/>
      <c r="AC262" s="29"/>
      <c r="AD262" s="29"/>
      <c r="AE262" s="29"/>
      <c r="AF262" s="29"/>
      <c r="AG262" s="29"/>
      <c r="AH262" s="29"/>
      <c r="AI262" s="29"/>
      <c r="AJ262" s="29"/>
      <c r="AK262" s="29"/>
    </row>
    <row r="263" spans="1:37">
      <c r="A263" s="29"/>
      <c r="B263" s="29"/>
      <c r="C263" s="29"/>
      <c r="F263" s="29"/>
      <c r="G263" s="29"/>
      <c r="H263" s="29"/>
      <c r="I263" s="29"/>
      <c r="J263" s="29"/>
      <c r="K263" s="29"/>
      <c r="L263" s="29"/>
      <c r="M263" s="29"/>
      <c r="N263" s="29"/>
      <c r="O263" s="29"/>
      <c r="P263" s="29"/>
      <c r="Q263" s="29"/>
      <c r="R263" s="29"/>
      <c r="S263" s="29"/>
      <c r="T263" s="29"/>
      <c r="U263" s="29"/>
      <c r="V263" s="29"/>
      <c r="W263" s="29"/>
      <c r="X263" s="29"/>
      <c r="Y263" s="29"/>
      <c r="Z263" s="29"/>
      <c r="AA263" s="29"/>
      <c r="AB263" s="29"/>
      <c r="AC263" s="29"/>
      <c r="AD263" s="29"/>
      <c r="AE263" s="29"/>
      <c r="AF263" s="29"/>
      <c r="AG263" s="29"/>
      <c r="AH263" s="29"/>
      <c r="AI263" s="29"/>
      <c r="AJ263" s="29"/>
      <c r="AK263" s="29"/>
    </row>
    <row r="264" spans="1:37">
      <c r="A264" s="29"/>
      <c r="B264" s="29"/>
      <c r="C264" s="29"/>
      <c r="F264" s="29"/>
      <c r="G264" s="29"/>
      <c r="H264" s="29"/>
      <c r="I264" s="29"/>
      <c r="J264" s="29"/>
      <c r="K264" s="29"/>
      <c r="L264" s="29"/>
      <c r="M264" s="29"/>
      <c r="N264" s="29"/>
      <c r="O264" s="29"/>
      <c r="P264" s="29"/>
      <c r="Q264" s="29"/>
      <c r="R264" s="29"/>
      <c r="S264" s="29"/>
      <c r="T264" s="29"/>
      <c r="U264" s="29"/>
      <c r="V264" s="29"/>
      <c r="W264" s="29"/>
      <c r="X264" s="29"/>
      <c r="Y264" s="29"/>
      <c r="Z264" s="29"/>
      <c r="AA264" s="29"/>
      <c r="AB264" s="29"/>
      <c r="AC264" s="29"/>
      <c r="AD264" s="29"/>
      <c r="AE264" s="29"/>
      <c r="AF264" s="29"/>
      <c r="AG264" s="29"/>
      <c r="AH264" s="29"/>
      <c r="AI264" s="29"/>
      <c r="AJ264" s="29"/>
      <c r="AK264" s="29"/>
    </row>
    <row r="265" spans="1:37">
      <c r="A265" s="29"/>
      <c r="B265" s="29"/>
      <c r="C265" s="29"/>
      <c r="F265" s="29"/>
      <c r="G265" s="29"/>
      <c r="H265" s="29"/>
      <c r="I265" s="29"/>
      <c r="J265" s="29"/>
      <c r="K265" s="29"/>
      <c r="L265" s="29"/>
      <c r="M265" s="29"/>
      <c r="N265" s="29"/>
      <c r="O265" s="29"/>
      <c r="P265" s="29"/>
      <c r="Q265" s="29"/>
      <c r="R265" s="29"/>
      <c r="S265" s="29"/>
      <c r="T265" s="29"/>
      <c r="U265" s="29"/>
      <c r="V265" s="29"/>
      <c r="W265" s="29"/>
      <c r="X265" s="29"/>
      <c r="Y265" s="29"/>
      <c r="Z265" s="29"/>
      <c r="AA265" s="29"/>
      <c r="AB265" s="29"/>
      <c r="AC265" s="29"/>
      <c r="AD265" s="29"/>
      <c r="AE265" s="29"/>
      <c r="AF265" s="29"/>
      <c r="AG265" s="29"/>
      <c r="AH265" s="29"/>
      <c r="AI265" s="29"/>
      <c r="AJ265" s="29"/>
      <c r="AK265" s="29"/>
    </row>
    <row r="266" spans="1:37">
      <c r="A266" s="29"/>
      <c r="B266" s="29"/>
      <c r="C266" s="29"/>
      <c r="F266" s="29"/>
      <c r="G266" s="29"/>
      <c r="H266" s="29"/>
      <c r="I266" s="29"/>
      <c r="J266" s="29"/>
      <c r="K266" s="29"/>
      <c r="L266" s="29"/>
      <c r="M266" s="29"/>
      <c r="N266" s="29"/>
      <c r="O266" s="29"/>
      <c r="P266" s="29"/>
      <c r="Q266" s="29"/>
      <c r="R266" s="29"/>
      <c r="S266" s="29"/>
      <c r="T266" s="29"/>
      <c r="U266" s="29"/>
      <c r="V266" s="29"/>
      <c r="W266" s="29"/>
      <c r="X266" s="29"/>
      <c r="Y266" s="29"/>
      <c r="Z266" s="29"/>
      <c r="AA266" s="29"/>
      <c r="AB266" s="29"/>
      <c r="AC266" s="29"/>
      <c r="AD266" s="29"/>
      <c r="AE266" s="29"/>
      <c r="AF266" s="29"/>
      <c r="AG266" s="29"/>
      <c r="AH266" s="29"/>
      <c r="AI266" s="29"/>
      <c r="AJ266" s="29"/>
      <c r="AK266" s="29"/>
    </row>
    <row r="267" spans="1:37">
      <c r="A267" s="29"/>
      <c r="B267" s="29"/>
      <c r="C267" s="29"/>
      <c r="F267" s="29"/>
      <c r="G267" s="29"/>
      <c r="H267" s="29"/>
      <c r="I267" s="29"/>
      <c r="J267" s="29"/>
      <c r="K267" s="29"/>
      <c r="L267" s="29"/>
      <c r="M267" s="29"/>
      <c r="N267" s="29"/>
      <c r="O267" s="29"/>
      <c r="P267" s="29"/>
      <c r="Q267" s="29"/>
      <c r="R267" s="29"/>
      <c r="S267" s="29"/>
      <c r="T267" s="29"/>
      <c r="U267" s="29"/>
      <c r="V267" s="29"/>
      <c r="W267" s="29"/>
      <c r="X267" s="29"/>
      <c r="Y267" s="29"/>
      <c r="Z267" s="29"/>
      <c r="AA267" s="29"/>
      <c r="AB267" s="29"/>
      <c r="AC267" s="29"/>
      <c r="AD267" s="29"/>
      <c r="AE267" s="29"/>
      <c r="AF267" s="29"/>
      <c r="AG267" s="29"/>
      <c r="AH267" s="29"/>
      <c r="AI267" s="29"/>
      <c r="AJ267" s="29"/>
      <c r="AK267" s="29"/>
    </row>
    <row r="268" spans="1:37">
      <c r="A268" s="29"/>
      <c r="B268" s="29"/>
      <c r="C268" s="29"/>
      <c r="F268" s="29"/>
      <c r="G268" s="29"/>
      <c r="H268" s="29"/>
      <c r="I268" s="29"/>
      <c r="J268" s="29"/>
      <c r="K268" s="29"/>
      <c r="L268" s="29"/>
      <c r="M268" s="29"/>
      <c r="N268" s="29"/>
      <c r="O268" s="29"/>
      <c r="P268" s="29"/>
      <c r="Q268" s="29"/>
      <c r="R268" s="29"/>
      <c r="S268" s="29"/>
      <c r="T268" s="29"/>
      <c r="U268" s="29"/>
      <c r="V268" s="29"/>
      <c r="W268" s="29"/>
      <c r="X268" s="29"/>
      <c r="Y268" s="29"/>
      <c r="Z268" s="29"/>
      <c r="AA268" s="29"/>
      <c r="AB268" s="29"/>
      <c r="AC268" s="29"/>
      <c r="AD268" s="29"/>
      <c r="AE268" s="29"/>
      <c r="AF268" s="29"/>
      <c r="AG268" s="29"/>
      <c r="AH268" s="29"/>
      <c r="AI268" s="29"/>
      <c r="AJ268" s="29"/>
      <c r="AK268" s="29"/>
    </row>
    <row r="269" spans="1:37">
      <c r="A269" s="29"/>
      <c r="B269" s="29"/>
      <c r="C269" s="29"/>
      <c r="F269" s="29"/>
      <c r="G269" s="29"/>
      <c r="H269" s="29"/>
      <c r="I269" s="29"/>
      <c r="J269" s="29"/>
      <c r="K269" s="29"/>
      <c r="L269" s="29"/>
      <c r="M269" s="29"/>
      <c r="N269" s="29"/>
      <c r="O269" s="29"/>
      <c r="P269" s="29"/>
      <c r="Q269" s="29"/>
      <c r="R269" s="29"/>
      <c r="S269" s="29"/>
      <c r="T269" s="29"/>
      <c r="U269" s="29"/>
      <c r="V269" s="29"/>
      <c r="W269" s="29"/>
      <c r="X269" s="29"/>
      <c r="Y269" s="29"/>
      <c r="Z269" s="29"/>
      <c r="AA269" s="29"/>
      <c r="AB269" s="29"/>
      <c r="AC269" s="29"/>
      <c r="AD269" s="29"/>
      <c r="AE269" s="29"/>
      <c r="AF269" s="29"/>
      <c r="AG269" s="29"/>
      <c r="AH269" s="29"/>
      <c r="AI269" s="29"/>
      <c r="AJ269" s="29"/>
      <c r="AK269" s="29"/>
    </row>
    <row r="270" spans="1:37">
      <c r="A270" s="29"/>
      <c r="B270" s="29"/>
      <c r="C270" s="29"/>
      <c r="F270" s="29"/>
      <c r="G270" s="29"/>
      <c r="H270" s="29"/>
      <c r="I270" s="29"/>
      <c r="J270" s="29"/>
      <c r="K270" s="29"/>
      <c r="L270" s="29"/>
      <c r="M270" s="29"/>
      <c r="N270" s="29"/>
      <c r="O270" s="29"/>
      <c r="P270" s="29"/>
      <c r="Q270" s="29"/>
      <c r="R270" s="29"/>
      <c r="S270" s="29"/>
      <c r="T270" s="29"/>
      <c r="U270" s="29"/>
      <c r="V270" s="29"/>
      <c r="W270" s="29"/>
      <c r="X270" s="29"/>
      <c r="Y270" s="29"/>
      <c r="Z270" s="29"/>
      <c r="AA270" s="29"/>
      <c r="AB270" s="29"/>
      <c r="AC270" s="29"/>
      <c r="AD270" s="29"/>
      <c r="AE270" s="29"/>
      <c r="AF270" s="29"/>
      <c r="AG270" s="29"/>
      <c r="AH270" s="29"/>
      <c r="AI270" s="29"/>
      <c r="AJ270" s="29"/>
      <c r="AK270" s="29"/>
    </row>
    <row r="271" spans="1:37">
      <c r="A271" s="29"/>
      <c r="B271" s="29"/>
      <c r="C271" s="29"/>
      <c r="F271" s="29"/>
      <c r="G271" s="29"/>
      <c r="H271" s="29"/>
      <c r="I271" s="29"/>
      <c r="J271" s="29"/>
      <c r="K271" s="29"/>
      <c r="L271" s="29"/>
      <c r="M271" s="29"/>
      <c r="N271" s="29"/>
      <c r="O271" s="29"/>
      <c r="P271" s="29"/>
      <c r="Q271" s="29"/>
      <c r="R271" s="29"/>
      <c r="S271" s="29"/>
      <c r="T271" s="29"/>
      <c r="U271" s="29"/>
      <c r="V271" s="29"/>
      <c r="W271" s="29"/>
      <c r="X271" s="29"/>
      <c r="Y271" s="29"/>
      <c r="Z271" s="29"/>
      <c r="AA271" s="29"/>
      <c r="AB271" s="29"/>
      <c r="AC271" s="29"/>
      <c r="AD271" s="29"/>
      <c r="AE271" s="29"/>
      <c r="AF271" s="29"/>
      <c r="AG271" s="29"/>
      <c r="AH271" s="29"/>
      <c r="AI271" s="29"/>
      <c r="AJ271" s="29"/>
      <c r="AK271" s="29"/>
    </row>
    <row r="272" spans="1:37">
      <c r="A272" s="29"/>
      <c r="B272" s="29"/>
      <c r="C272" s="29"/>
      <c r="F272" s="29"/>
      <c r="G272" s="29"/>
      <c r="H272" s="29"/>
      <c r="I272" s="29"/>
      <c r="J272" s="29"/>
      <c r="K272" s="29"/>
      <c r="L272" s="29"/>
      <c r="M272" s="29"/>
      <c r="N272" s="29"/>
      <c r="O272" s="29"/>
      <c r="P272" s="29"/>
      <c r="Q272" s="29"/>
      <c r="R272" s="29"/>
      <c r="S272" s="29"/>
      <c r="T272" s="29"/>
      <c r="U272" s="29"/>
      <c r="V272" s="29"/>
      <c r="W272" s="29"/>
      <c r="X272" s="29"/>
      <c r="Y272" s="29"/>
      <c r="Z272" s="29"/>
      <c r="AA272" s="29"/>
      <c r="AB272" s="29"/>
      <c r="AC272" s="29"/>
      <c r="AD272" s="29"/>
      <c r="AE272" s="29"/>
      <c r="AF272" s="29"/>
      <c r="AG272" s="29"/>
      <c r="AH272" s="29"/>
      <c r="AI272" s="29"/>
      <c r="AJ272" s="29"/>
      <c r="AK272" s="29"/>
    </row>
    <row r="273" spans="1:37">
      <c r="A273" s="29"/>
      <c r="B273" s="29"/>
      <c r="C273" s="29"/>
      <c r="F273" s="29"/>
      <c r="G273" s="29"/>
      <c r="H273" s="29"/>
      <c r="I273" s="29"/>
      <c r="J273" s="29"/>
      <c r="K273" s="29"/>
      <c r="L273" s="29"/>
      <c r="M273" s="29"/>
      <c r="N273" s="29"/>
      <c r="O273" s="29"/>
      <c r="P273" s="29"/>
      <c r="Q273" s="29"/>
      <c r="R273" s="29"/>
      <c r="S273" s="29"/>
      <c r="T273" s="29"/>
      <c r="U273" s="29"/>
      <c r="V273" s="29"/>
      <c r="W273" s="29"/>
      <c r="X273" s="29"/>
      <c r="Y273" s="29"/>
      <c r="Z273" s="29"/>
      <c r="AA273" s="29"/>
      <c r="AB273" s="29"/>
      <c r="AC273" s="29"/>
      <c r="AD273" s="29"/>
      <c r="AE273" s="29"/>
      <c r="AF273" s="29"/>
      <c r="AG273" s="29"/>
      <c r="AH273" s="29"/>
      <c r="AI273" s="29"/>
      <c r="AJ273" s="29"/>
      <c r="AK273" s="29"/>
    </row>
    <row r="274" spans="1:37">
      <c r="A274" s="29"/>
      <c r="B274" s="29"/>
      <c r="C274" s="29"/>
      <c r="F274" s="29"/>
      <c r="G274" s="29"/>
      <c r="H274" s="29"/>
      <c r="I274" s="29"/>
      <c r="J274" s="29"/>
      <c r="K274" s="29"/>
      <c r="L274" s="29"/>
      <c r="M274" s="29"/>
      <c r="N274" s="29"/>
      <c r="O274" s="29"/>
      <c r="P274" s="29"/>
      <c r="Q274" s="29"/>
      <c r="R274" s="29"/>
      <c r="S274" s="29"/>
      <c r="T274" s="29"/>
      <c r="U274" s="29"/>
      <c r="V274" s="29"/>
      <c r="W274" s="29"/>
      <c r="X274" s="29"/>
      <c r="Y274" s="29"/>
      <c r="Z274" s="29"/>
      <c r="AA274" s="29"/>
      <c r="AB274" s="29"/>
      <c r="AC274" s="29"/>
      <c r="AD274" s="29"/>
      <c r="AE274" s="29"/>
      <c r="AF274" s="29"/>
      <c r="AG274" s="29"/>
      <c r="AH274" s="29"/>
      <c r="AI274" s="29"/>
      <c r="AJ274" s="29"/>
      <c r="AK274" s="29"/>
    </row>
    <row r="275" spans="1:37">
      <c r="A275" s="29"/>
      <c r="B275" s="29"/>
      <c r="C275" s="29"/>
      <c r="F275" s="29"/>
      <c r="G275" s="29"/>
      <c r="H275" s="29"/>
      <c r="I275" s="29"/>
      <c r="J275" s="29"/>
      <c r="K275" s="29"/>
      <c r="L275" s="29"/>
      <c r="M275" s="29"/>
      <c r="N275" s="29"/>
      <c r="O275" s="29"/>
      <c r="P275" s="29"/>
      <c r="Q275" s="29"/>
      <c r="R275" s="29"/>
      <c r="S275" s="29"/>
      <c r="T275" s="29"/>
      <c r="U275" s="29"/>
      <c r="V275" s="29"/>
      <c r="W275" s="29"/>
      <c r="X275" s="29"/>
      <c r="Y275" s="29"/>
      <c r="Z275" s="29"/>
      <c r="AA275" s="29"/>
      <c r="AB275" s="29"/>
      <c r="AC275" s="29"/>
      <c r="AD275" s="29"/>
      <c r="AE275" s="29"/>
      <c r="AF275" s="29"/>
      <c r="AG275" s="29"/>
      <c r="AH275" s="29"/>
      <c r="AI275" s="29"/>
      <c r="AJ275" s="29"/>
      <c r="AK275" s="29"/>
    </row>
    <row r="276" spans="1:37">
      <c r="A276" s="29"/>
      <c r="B276" s="29"/>
      <c r="C276" s="29"/>
      <c r="F276" s="29"/>
      <c r="G276" s="29"/>
      <c r="H276" s="29"/>
      <c r="I276" s="29"/>
      <c r="J276" s="29"/>
      <c r="K276" s="29"/>
      <c r="L276" s="29"/>
      <c r="M276" s="29"/>
      <c r="N276" s="29"/>
      <c r="O276" s="29"/>
      <c r="P276" s="29"/>
      <c r="Q276" s="29"/>
      <c r="R276" s="29"/>
      <c r="S276" s="29"/>
      <c r="T276" s="29"/>
      <c r="U276" s="29"/>
      <c r="V276" s="29"/>
      <c r="W276" s="29"/>
      <c r="X276" s="29"/>
      <c r="Y276" s="29"/>
      <c r="Z276" s="29"/>
      <c r="AA276" s="29"/>
      <c r="AB276" s="29"/>
      <c r="AC276" s="29"/>
      <c r="AD276" s="29"/>
      <c r="AE276" s="29"/>
      <c r="AF276" s="29"/>
      <c r="AG276" s="29"/>
      <c r="AH276" s="29"/>
      <c r="AI276" s="29"/>
      <c r="AJ276" s="29"/>
      <c r="AK276" s="29"/>
    </row>
    <row r="277" spans="1:37">
      <c r="A277" s="29"/>
      <c r="B277" s="29"/>
      <c r="C277" s="29"/>
      <c r="F277" s="29"/>
      <c r="G277" s="29"/>
      <c r="H277" s="29"/>
      <c r="I277" s="29"/>
      <c r="J277" s="29"/>
      <c r="K277" s="29"/>
      <c r="L277" s="29"/>
      <c r="M277" s="29"/>
      <c r="N277" s="29"/>
      <c r="O277" s="29"/>
      <c r="P277" s="29"/>
      <c r="Q277" s="29"/>
      <c r="R277" s="29"/>
      <c r="S277" s="29"/>
      <c r="T277" s="29"/>
      <c r="U277" s="29"/>
      <c r="V277" s="29"/>
      <c r="W277" s="29"/>
      <c r="X277" s="29"/>
      <c r="Y277" s="29"/>
      <c r="Z277" s="29"/>
      <c r="AA277" s="29"/>
      <c r="AB277" s="29"/>
      <c r="AC277" s="29"/>
      <c r="AD277" s="29"/>
      <c r="AE277" s="29"/>
      <c r="AF277" s="29"/>
      <c r="AG277" s="29"/>
      <c r="AH277" s="29"/>
      <c r="AI277" s="29"/>
      <c r="AJ277" s="29"/>
      <c r="AK277" s="29"/>
    </row>
    <row r="278" spans="1:37">
      <c r="A278" s="29"/>
      <c r="B278" s="29"/>
      <c r="C278" s="29"/>
      <c r="F278" s="29"/>
      <c r="G278" s="29"/>
      <c r="H278" s="29"/>
      <c r="I278" s="29"/>
      <c r="J278" s="29"/>
      <c r="K278" s="29"/>
      <c r="L278" s="29"/>
      <c r="M278" s="29"/>
      <c r="N278" s="29"/>
      <c r="O278" s="29"/>
      <c r="P278" s="29"/>
      <c r="Q278" s="29"/>
      <c r="R278" s="29"/>
      <c r="S278" s="29"/>
      <c r="T278" s="29"/>
      <c r="U278" s="29"/>
      <c r="V278" s="29"/>
      <c r="W278" s="29"/>
      <c r="X278" s="29"/>
      <c r="Y278" s="29"/>
      <c r="Z278" s="29"/>
      <c r="AA278" s="29"/>
      <c r="AB278" s="29"/>
      <c r="AC278" s="29"/>
      <c r="AD278" s="29"/>
      <c r="AE278" s="29"/>
      <c r="AF278" s="29"/>
      <c r="AG278" s="29"/>
      <c r="AH278" s="29"/>
      <c r="AI278" s="29"/>
      <c r="AJ278" s="29"/>
      <c r="AK278" s="29"/>
    </row>
    <row r="279" spans="1:37">
      <c r="A279" s="29"/>
      <c r="B279" s="29"/>
      <c r="C279" s="29"/>
      <c r="F279" s="29"/>
      <c r="G279" s="29"/>
      <c r="H279" s="29"/>
      <c r="I279" s="29"/>
      <c r="J279" s="29"/>
      <c r="K279" s="29"/>
      <c r="L279" s="29"/>
      <c r="M279" s="29"/>
      <c r="N279" s="29"/>
      <c r="O279" s="29"/>
      <c r="P279" s="29"/>
      <c r="Q279" s="29"/>
      <c r="R279" s="29"/>
      <c r="S279" s="29"/>
      <c r="T279" s="29"/>
      <c r="U279" s="29"/>
      <c r="V279" s="29"/>
      <c r="W279" s="29"/>
      <c r="X279" s="29"/>
      <c r="Y279" s="29"/>
      <c r="Z279" s="29"/>
      <c r="AA279" s="29"/>
      <c r="AB279" s="29"/>
      <c r="AC279" s="29"/>
      <c r="AD279" s="29"/>
      <c r="AE279" s="29"/>
      <c r="AF279" s="29"/>
      <c r="AG279" s="29"/>
      <c r="AH279" s="29"/>
      <c r="AI279" s="29"/>
      <c r="AJ279" s="29"/>
      <c r="AK279" s="29"/>
    </row>
    <row r="280" spans="1:37">
      <c r="A280" s="29"/>
      <c r="B280" s="29"/>
      <c r="C280" s="29"/>
      <c r="F280" s="29"/>
      <c r="G280" s="29"/>
      <c r="H280" s="29"/>
      <c r="I280" s="29"/>
      <c r="J280" s="29"/>
      <c r="K280" s="29"/>
      <c r="L280" s="29"/>
      <c r="M280" s="29"/>
      <c r="N280" s="29"/>
      <c r="O280" s="29"/>
      <c r="P280" s="29"/>
      <c r="Q280" s="29"/>
      <c r="R280" s="29"/>
      <c r="S280" s="29"/>
      <c r="T280" s="29"/>
      <c r="U280" s="29"/>
      <c r="V280" s="29"/>
      <c r="W280" s="29"/>
      <c r="X280" s="29"/>
      <c r="Y280" s="29"/>
      <c r="Z280" s="29"/>
      <c r="AA280" s="29"/>
      <c r="AB280" s="29"/>
      <c r="AC280" s="29"/>
      <c r="AD280" s="29"/>
      <c r="AE280" s="29"/>
      <c r="AF280" s="29"/>
      <c r="AG280" s="29"/>
      <c r="AH280" s="29"/>
      <c r="AI280" s="29"/>
      <c r="AJ280" s="29"/>
      <c r="AK280" s="29"/>
    </row>
    <row r="281" spans="1:37">
      <c r="A281" s="29"/>
      <c r="B281" s="29"/>
      <c r="C281" s="29"/>
      <c r="F281" s="29"/>
      <c r="G281" s="29"/>
      <c r="H281" s="29"/>
      <c r="I281" s="29"/>
      <c r="J281" s="29"/>
      <c r="K281" s="29"/>
      <c r="L281" s="29"/>
      <c r="M281" s="29"/>
      <c r="N281" s="29"/>
      <c r="O281" s="29"/>
      <c r="P281" s="29"/>
      <c r="Q281" s="29"/>
      <c r="R281" s="29"/>
      <c r="S281" s="29"/>
      <c r="T281" s="29"/>
      <c r="U281" s="29"/>
      <c r="V281" s="29"/>
      <c r="W281" s="29"/>
      <c r="X281" s="29"/>
      <c r="Y281" s="29"/>
      <c r="Z281" s="29"/>
      <c r="AA281" s="29"/>
      <c r="AB281" s="29"/>
      <c r="AC281" s="29"/>
      <c r="AD281" s="29"/>
      <c r="AE281" s="29"/>
      <c r="AF281" s="29"/>
      <c r="AG281" s="29"/>
      <c r="AH281" s="29"/>
      <c r="AI281" s="29"/>
      <c r="AJ281" s="29"/>
      <c r="AK281" s="29"/>
    </row>
    <row r="282" spans="1:37">
      <c r="A282" s="29"/>
      <c r="B282" s="29"/>
      <c r="C282" s="29"/>
      <c r="F282" s="29"/>
      <c r="G282" s="29"/>
      <c r="H282" s="29"/>
      <c r="I282" s="29"/>
      <c r="J282" s="29"/>
      <c r="K282" s="29"/>
      <c r="L282" s="29"/>
      <c r="M282" s="29"/>
      <c r="N282" s="29"/>
      <c r="O282" s="29"/>
      <c r="P282" s="29"/>
      <c r="Q282" s="29"/>
      <c r="R282" s="29"/>
      <c r="S282" s="29"/>
      <c r="T282" s="29"/>
      <c r="U282" s="29"/>
      <c r="V282" s="29"/>
      <c r="W282" s="29"/>
      <c r="X282" s="29"/>
      <c r="Y282" s="29"/>
      <c r="Z282" s="29"/>
      <c r="AA282" s="29"/>
      <c r="AB282" s="29"/>
      <c r="AC282" s="29"/>
      <c r="AD282" s="29"/>
      <c r="AE282" s="29"/>
      <c r="AF282" s="29"/>
      <c r="AG282" s="29"/>
      <c r="AH282" s="29"/>
      <c r="AI282" s="29"/>
      <c r="AJ282" s="29"/>
      <c r="AK282" s="29"/>
    </row>
    <row r="283" spans="1:37">
      <c r="A283" s="29"/>
      <c r="B283" s="29"/>
      <c r="C283" s="29"/>
      <c r="F283" s="29"/>
      <c r="G283" s="29"/>
      <c r="H283" s="29"/>
      <c r="I283" s="29"/>
      <c r="J283" s="29"/>
      <c r="K283" s="29"/>
      <c r="L283" s="29"/>
      <c r="M283" s="29"/>
      <c r="N283" s="29"/>
      <c r="O283" s="29"/>
      <c r="P283" s="29"/>
      <c r="Q283" s="29"/>
      <c r="R283" s="29"/>
      <c r="S283" s="29"/>
      <c r="T283" s="29"/>
      <c r="U283" s="29"/>
      <c r="V283" s="29"/>
      <c r="W283" s="29"/>
      <c r="X283" s="29"/>
      <c r="Y283" s="29"/>
      <c r="Z283" s="29"/>
      <c r="AA283" s="29"/>
      <c r="AB283" s="29"/>
      <c r="AC283" s="29"/>
      <c r="AD283" s="29"/>
      <c r="AE283" s="29"/>
      <c r="AF283" s="29"/>
      <c r="AG283" s="29"/>
      <c r="AH283" s="29"/>
      <c r="AI283" s="29"/>
      <c r="AJ283" s="29"/>
      <c r="AK283" s="29"/>
    </row>
    <row r="284" spans="1:37">
      <c r="A284" s="29"/>
      <c r="B284" s="29"/>
      <c r="C284" s="29"/>
      <c r="F284" s="29"/>
      <c r="G284" s="29"/>
      <c r="H284" s="29"/>
      <c r="I284" s="29"/>
      <c r="J284" s="29"/>
      <c r="K284" s="29"/>
      <c r="L284" s="29"/>
      <c r="M284" s="29"/>
      <c r="N284" s="29"/>
      <c r="O284" s="29"/>
      <c r="P284" s="29"/>
      <c r="Q284" s="29"/>
      <c r="R284" s="29"/>
      <c r="S284" s="29"/>
      <c r="T284" s="29"/>
      <c r="U284" s="29"/>
      <c r="V284" s="29"/>
      <c r="W284" s="29"/>
      <c r="X284" s="29"/>
      <c r="Y284" s="29"/>
      <c r="Z284" s="29"/>
      <c r="AA284" s="29"/>
      <c r="AB284" s="29"/>
      <c r="AC284" s="29"/>
      <c r="AD284" s="29"/>
      <c r="AE284" s="29"/>
      <c r="AF284" s="29"/>
      <c r="AG284" s="29"/>
      <c r="AH284" s="29"/>
      <c r="AI284" s="29"/>
      <c r="AJ284" s="29"/>
      <c r="AK284" s="29"/>
    </row>
    <row r="285" spans="1:37">
      <c r="A285" s="29"/>
      <c r="B285" s="29"/>
      <c r="C285" s="29"/>
      <c r="F285" s="29"/>
      <c r="G285" s="29"/>
      <c r="H285" s="29"/>
      <c r="I285" s="29"/>
      <c r="J285" s="29"/>
      <c r="K285" s="29"/>
      <c r="L285" s="29"/>
      <c r="M285" s="29"/>
      <c r="N285" s="29"/>
      <c r="O285" s="29"/>
      <c r="P285" s="29"/>
      <c r="Q285" s="29"/>
      <c r="R285" s="29"/>
      <c r="S285" s="29"/>
      <c r="T285" s="29"/>
      <c r="U285" s="29"/>
      <c r="V285" s="29"/>
      <c r="W285" s="29"/>
      <c r="X285" s="29"/>
      <c r="Y285" s="29"/>
      <c r="Z285" s="29"/>
      <c r="AA285" s="29"/>
      <c r="AB285" s="29"/>
      <c r="AC285" s="29"/>
      <c r="AD285" s="29"/>
      <c r="AE285" s="29"/>
      <c r="AF285" s="29"/>
      <c r="AG285" s="29"/>
      <c r="AH285" s="29"/>
      <c r="AI285" s="29"/>
      <c r="AJ285" s="29"/>
      <c r="AK285" s="29"/>
    </row>
    <row r="286" spans="1:37">
      <c r="A286" s="29"/>
      <c r="B286" s="29"/>
      <c r="C286" s="29"/>
      <c r="F286" s="29"/>
      <c r="G286" s="29"/>
      <c r="H286" s="29"/>
      <c r="I286" s="29"/>
      <c r="J286" s="29"/>
      <c r="K286" s="29"/>
      <c r="L286" s="29"/>
      <c r="M286" s="29"/>
      <c r="N286" s="29"/>
      <c r="O286" s="29"/>
      <c r="P286" s="29"/>
      <c r="Q286" s="29"/>
      <c r="R286" s="29"/>
      <c r="S286" s="29"/>
      <c r="T286" s="29"/>
      <c r="U286" s="29"/>
      <c r="V286" s="29"/>
      <c r="W286" s="29"/>
      <c r="X286" s="29"/>
      <c r="Y286" s="29"/>
      <c r="Z286" s="29"/>
      <c r="AA286" s="29"/>
      <c r="AB286" s="29"/>
      <c r="AC286" s="29"/>
      <c r="AD286" s="29"/>
      <c r="AE286" s="29"/>
      <c r="AF286" s="29"/>
      <c r="AG286" s="29"/>
      <c r="AH286" s="29"/>
      <c r="AI286" s="29"/>
      <c r="AJ286" s="29"/>
      <c r="AK286" s="29"/>
    </row>
    <row r="287" spans="1:37">
      <c r="A287" s="29"/>
      <c r="B287" s="29"/>
      <c r="C287" s="29"/>
      <c r="F287" s="29"/>
      <c r="G287" s="29"/>
      <c r="H287" s="29"/>
      <c r="I287" s="29"/>
      <c r="J287" s="29"/>
      <c r="K287" s="29"/>
      <c r="L287" s="29"/>
      <c r="M287" s="29"/>
      <c r="N287" s="29"/>
      <c r="O287" s="29"/>
      <c r="P287" s="29"/>
      <c r="Q287" s="29"/>
      <c r="R287" s="29"/>
      <c r="S287" s="29"/>
      <c r="T287" s="29"/>
      <c r="U287" s="29"/>
      <c r="V287" s="29"/>
      <c r="W287" s="29"/>
      <c r="X287" s="29"/>
      <c r="Y287" s="29"/>
      <c r="Z287" s="29"/>
      <c r="AA287" s="29"/>
      <c r="AB287" s="29"/>
      <c r="AC287" s="29"/>
      <c r="AD287" s="29"/>
      <c r="AE287" s="29"/>
      <c r="AF287" s="29"/>
      <c r="AG287" s="29"/>
      <c r="AH287" s="29"/>
      <c r="AI287" s="29"/>
      <c r="AJ287" s="29"/>
      <c r="AK287" s="29"/>
    </row>
    <row r="288" spans="1:37">
      <c r="A288" s="29"/>
      <c r="B288" s="29"/>
      <c r="C288" s="29"/>
      <c r="F288" s="29"/>
      <c r="G288" s="29"/>
      <c r="H288" s="29"/>
      <c r="I288" s="29"/>
      <c r="J288" s="29"/>
      <c r="K288" s="29"/>
      <c r="L288" s="29"/>
      <c r="M288" s="29"/>
      <c r="N288" s="29"/>
      <c r="O288" s="29"/>
      <c r="P288" s="29"/>
      <c r="Q288" s="29"/>
      <c r="R288" s="29"/>
      <c r="S288" s="29"/>
      <c r="T288" s="29"/>
      <c r="U288" s="29"/>
      <c r="V288" s="29"/>
      <c r="W288" s="29"/>
      <c r="X288" s="29"/>
      <c r="Y288" s="29"/>
      <c r="Z288" s="29"/>
      <c r="AA288" s="29"/>
      <c r="AB288" s="29"/>
      <c r="AC288" s="29"/>
      <c r="AD288" s="29"/>
      <c r="AE288" s="29"/>
      <c r="AF288" s="29"/>
      <c r="AG288" s="29"/>
      <c r="AH288" s="29"/>
      <c r="AI288" s="29"/>
      <c r="AJ288" s="29"/>
      <c r="AK288" s="29"/>
    </row>
    <row r="289" spans="1:37">
      <c r="A289" s="29"/>
      <c r="B289" s="29"/>
      <c r="C289" s="29"/>
      <c r="F289" s="29"/>
      <c r="G289" s="29"/>
      <c r="H289" s="29"/>
      <c r="I289" s="29"/>
      <c r="J289" s="29"/>
      <c r="K289" s="29"/>
      <c r="L289" s="29"/>
      <c r="M289" s="29"/>
      <c r="N289" s="29"/>
      <c r="O289" s="29"/>
      <c r="P289" s="29"/>
      <c r="Q289" s="29"/>
      <c r="R289" s="29"/>
      <c r="S289" s="29"/>
      <c r="T289" s="29"/>
      <c r="U289" s="29"/>
      <c r="V289" s="29"/>
      <c r="W289" s="29"/>
      <c r="X289" s="29"/>
      <c r="Y289" s="29"/>
      <c r="Z289" s="29"/>
      <c r="AA289" s="29"/>
      <c r="AB289" s="29"/>
      <c r="AC289" s="29"/>
      <c r="AD289" s="29"/>
      <c r="AE289" s="29"/>
      <c r="AF289" s="29"/>
      <c r="AG289" s="29"/>
      <c r="AH289" s="29"/>
      <c r="AI289" s="29"/>
      <c r="AJ289" s="29"/>
      <c r="AK289" s="29"/>
    </row>
    <row r="290" spans="1:37">
      <c r="A290" s="29"/>
      <c r="B290" s="29"/>
      <c r="C290" s="29"/>
      <c r="F290" s="29"/>
      <c r="G290" s="29"/>
      <c r="H290" s="29"/>
      <c r="I290" s="29"/>
      <c r="J290" s="29"/>
      <c r="K290" s="29"/>
      <c r="L290" s="29"/>
      <c r="M290" s="29"/>
      <c r="N290" s="29"/>
      <c r="O290" s="29"/>
      <c r="P290" s="29"/>
      <c r="Q290" s="29"/>
      <c r="R290" s="29"/>
      <c r="S290" s="29"/>
      <c r="T290" s="29"/>
      <c r="U290" s="29"/>
      <c r="V290" s="29"/>
      <c r="W290" s="29"/>
      <c r="X290" s="29"/>
      <c r="Y290" s="29"/>
      <c r="Z290" s="29"/>
      <c r="AA290" s="29"/>
      <c r="AB290" s="29"/>
      <c r="AC290" s="29"/>
      <c r="AD290" s="29"/>
      <c r="AE290" s="29"/>
      <c r="AF290" s="29"/>
      <c r="AG290" s="29"/>
      <c r="AH290" s="29"/>
      <c r="AI290" s="29"/>
      <c r="AJ290" s="29"/>
      <c r="AK290" s="29"/>
    </row>
    <row r="291" spans="1:37">
      <c r="A291" s="29"/>
      <c r="B291" s="29"/>
      <c r="C291" s="29"/>
      <c r="F291" s="29"/>
      <c r="G291" s="29"/>
      <c r="H291" s="29"/>
      <c r="I291" s="29"/>
      <c r="J291" s="29"/>
      <c r="K291" s="29"/>
      <c r="L291" s="29"/>
      <c r="M291" s="29"/>
      <c r="N291" s="29"/>
      <c r="O291" s="29"/>
      <c r="P291" s="29"/>
      <c r="Q291" s="29"/>
      <c r="R291" s="29"/>
      <c r="S291" s="29"/>
      <c r="T291" s="29"/>
      <c r="U291" s="29"/>
      <c r="V291" s="29"/>
      <c r="W291" s="29"/>
      <c r="X291" s="29"/>
      <c r="Y291" s="29"/>
      <c r="Z291" s="29"/>
      <c r="AA291" s="29"/>
      <c r="AB291" s="29"/>
      <c r="AC291" s="29"/>
      <c r="AD291" s="29"/>
      <c r="AE291" s="29"/>
      <c r="AF291" s="29"/>
      <c r="AG291" s="29"/>
      <c r="AH291" s="29"/>
      <c r="AI291" s="29"/>
      <c r="AJ291" s="29"/>
      <c r="AK291" s="29"/>
    </row>
    <row r="292" spans="1:37">
      <c r="A292" s="29"/>
      <c r="B292" s="29"/>
      <c r="C292" s="29"/>
      <c r="F292" s="29"/>
      <c r="G292" s="29"/>
      <c r="H292" s="29"/>
      <c r="I292" s="29"/>
      <c r="J292" s="29"/>
      <c r="K292" s="29"/>
      <c r="L292" s="29"/>
      <c r="M292" s="29"/>
      <c r="N292" s="29"/>
      <c r="O292" s="29"/>
      <c r="P292" s="29"/>
      <c r="Q292" s="29"/>
      <c r="R292" s="29"/>
      <c r="S292" s="29"/>
      <c r="T292" s="29"/>
      <c r="U292" s="29"/>
      <c r="V292" s="29"/>
      <c r="W292" s="29"/>
      <c r="X292" s="29"/>
      <c r="Y292" s="29"/>
      <c r="Z292" s="29"/>
      <c r="AA292" s="29"/>
      <c r="AB292" s="29"/>
      <c r="AC292" s="29"/>
      <c r="AD292" s="29"/>
      <c r="AE292" s="29"/>
      <c r="AF292" s="29"/>
      <c r="AG292" s="29"/>
      <c r="AH292" s="29"/>
      <c r="AI292" s="29"/>
      <c r="AJ292" s="29"/>
      <c r="AK292" s="29"/>
    </row>
    <row r="293" spans="1:37">
      <c r="A293" s="29"/>
      <c r="B293" s="29"/>
      <c r="C293" s="29"/>
      <c r="F293" s="29"/>
      <c r="G293" s="29"/>
      <c r="H293" s="29"/>
      <c r="I293" s="29"/>
      <c r="J293" s="29"/>
      <c r="K293" s="29"/>
      <c r="L293" s="29"/>
      <c r="M293" s="29"/>
      <c r="N293" s="29"/>
      <c r="O293" s="29"/>
      <c r="P293" s="29"/>
      <c r="Q293" s="29"/>
      <c r="R293" s="29"/>
      <c r="S293" s="29"/>
      <c r="T293" s="29"/>
      <c r="U293" s="29"/>
      <c r="V293" s="29"/>
      <c r="W293" s="29"/>
      <c r="X293" s="29"/>
      <c r="Y293" s="29"/>
      <c r="Z293" s="29"/>
      <c r="AA293" s="29"/>
      <c r="AB293" s="29"/>
      <c r="AC293" s="29"/>
      <c r="AD293" s="29"/>
      <c r="AE293" s="29"/>
      <c r="AF293" s="29"/>
      <c r="AG293" s="29"/>
      <c r="AH293" s="29"/>
      <c r="AI293" s="29"/>
      <c r="AJ293" s="29"/>
      <c r="AK293" s="29"/>
    </row>
    <row r="294" spans="1:37">
      <c r="A294" s="29"/>
      <c r="B294" s="29"/>
      <c r="C294" s="29"/>
      <c r="F294" s="29"/>
      <c r="G294" s="29"/>
      <c r="H294" s="29"/>
      <c r="I294" s="29"/>
      <c r="J294" s="29"/>
      <c r="K294" s="29"/>
      <c r="L294" s="29"/>
      <c r="M294" s="29"/>
      <c r="N294" s="29"/>
      <c r="O294" s="29"/>
      <c r="P294" s="29"/>
      <c r="Q294" s="29"/>
      <c r="R294" s="29"/>
      <c r="S294" s="29"/>
      <c r="T294" s="29"/>
      <c r="U294" s="29"/>
      <c r="V294" s="29"/>
      <c r="W294" s="29"/>
      <c r="X294" s="29"/>
      <c r="Y294" s="29"/>
      <c r="Z294" s="29"/>
      <c r="AA294" s="29"/>
      <c r="AB294" s="29"/>
      <c r="AC294" s="29"/>
      <c r="AD294" s="29"/>
      <c r="AE294" s="29"/>
      <c r="AF294" s="29"/>
      <c r="AG294" s="29"/>
      <c r="AH294" s="29"/>
      <c r="AI294" s="29"/>
      <c r="AJ294" s="29"/>
      <c r="AK294" s="29"/>
    </row>
    <row r="295" spans="1:37">
      <c r="A295" s="29"/>
      <c r="B295" s="29"/>
      <c r="C295" s="29"/>
      <c r="F295" s="29"/>
      <c r="G295" s="29"/>
      <c r="H295" s="29"/>
      <c r="I295" s="29"/>
      <c r="J295" s="29"/>
      <c r="K295" s="29"/>
      <c r="L295" s="29"/>
      <c r="M295" s="29"/>
      <c r="N295" s="29"/>
      <c r="O295" s="29"/>
      <c r="P295" s="29"/>
      <c r="Q295" s="29"/>
      <c r="R295" s="29"/>
      <c r="S295" s="29"/>
      <c r="T295" s="29"/>
      <c r="U295" s="29"/>
      <c r="V295" s="29"/>
      <c r="W295" s="29"/>
      <c r="X295" s="29"/>
      <c r="Y295" s="29"/>
      <c r="Z295" s="29"/>
      <c r="AA295" s="29"/>
      <c r="AB295" s="29"/>
      <c r="AC295" s="29"/>
      <c r="AD295" s="29"/>
      <c r="AE295" s="29"/>
      <c r="AF295" s="29"/>
      <c r="AG295" s="29"/>
      <c r="AH295" s="29"/>
      <c r="AI295" s="29"/>
      <c r="AJ295" s="29"/>
      <c r="AK295" s="29"/>
    </row>
    <row r="296" spans="1:37">
      <c r="A296" s="29"/>
      <c r="B296" s="29"/>
      <c r="C296" s="29"/>
      <c r="F296" s="29"/>
      <c r="G296" s="29"/>
      <c r="H296" s="29"/>
      <c r="I296" s="29"/>
      <c r="J296" s="29"/>
      <c r="K296" s="29"/>
      <c r="L296" s="29"/>
      <c r="M296" s="29"/>
      <c r="N296" s="29"/>
      <c r="O296" s="29"/>
      <c r="P296" s="29"/>
      <c r="Q296" s="29"/>
      <c r="R296" s="29"/>
      <c r="S296" s="29"/>
      <c r="T296" s="29"/>
      <c r="U296" s="29"/>
      <c r="V296" s="29"/>
      <c r="W296" s="29"/>
      <c r="X296" s="29"/>
      <c r="Y296" s="29"/>
      <c r="Z296" s="29"/>
      <c r="AA296" s="29"/>
      <c r="AB296" s="29"/>
      <c r="AC296" s="29"/>
      <c r="AD296" s="29"/>
      <c r="AE296" s="29"/>
      <c r="AF296" s="29"/>
      <c r="AG296" s="29"/>
      <c r="AH296" s="29"/>
      <c r="AI296" s="29"/>
      <c r="AJ296" s="29"/>
      <c r="AK296" s="29"/>
    </row>
    <row r="297" spans="1:37">
      <c r="A297" s="29"/>
      <c r="B297" s="29"/>
      <c r="C297" s="29"/>
      <c r="F297" s="29"/>
      <c r="G297" s="29"/>
      <c r="H297" s="29"/>
      <c r="I297" s="29"/>
      <c r="J297" s="29"/>
      <c r="K297" s="29"/>
      <c r="L297" s="29"/>
      <c r="M297" s="29"/>
      <c r="N297" s="29"/>
      <c r="O297" s="29"/>
      <c r="P297" s="29"/>
      <c r="Q297" s="29"/>
      <c r="R297" s="29"/>
      <c r="S297" s="29"/>
      <c r="T297" s="29"/>
      <c r="U297" s="29"/>
      <c r="V297" s="29"/>
      <c r="W297" s="29"/>
      <c r="X297" s="29"/>
      <c r="Y297" s="29"/>
      <c r="Z297" s="29"/>
      <c r="AA297" s="29"/>
      <c r="AB297" s="29"/>
      <c r="AC297" s="29"/>
      <c r="AD297" s="29"/>
      <c r="AE297" s="29"/>
      <c r="AF297" s="29"/>
      <c r="AG297" s="29"/>
      <c r="AH297" s="29"/>
      <c r="AI297" s="29"/>
      <c r="AJ297" s="29"/>
      <c r="AK297" s="29"/>
    </row>
    <row r="298" spans="1:37">
      <c r="A298" s="29"/>
      <c r="B298" s="29"/>
      <c r="C298" s="29"/>
      <c r="F298" s="29"/>
      <c r="G298" s="29"/>
      <c r="H298" s="29"/>
      <c r="I298" s="29"/>
      <c r="J298" s="29"/>
      <c r="K298" s="29"/>
      <c r="L298" s="29"/>
      <c r="M298" s="29"/>
      <c r="N298" s="29"/>
      <c r="O298" s="29"/>
      <c r="P298" s="29"/>
      <c r="Q298" s="29"/>
      <c r="R298" s="29"/>
      <c r="S298" s="29"/>
      <c r="T298" s="29"/>
      <c r="U298" s="29"/>
      <c r="V298" s="29"/>
      <c r="W298" s="29"/>
      <c r="X298" s="29"/>
      <c r="Y298" s="29"/>
      <c r="Z298" s="29"/>
      <c r="AA298" s="29"/>
      <c r="AB298" s="29"/>
      <c r="AC298" s="29"/>
      <c r="AD298" s="29"/>
      <c r="AE298" s="29"/>
      <c r="AF298" s="29"/>
      <c r="AG298" s="29"/>
      <c r="AH298" s="29"/>
      <c r="AI298" s="29"/>
      <c r="AJ298" s="29"/>
      <c r="AK298" s="29"/>
    </row>
    <row r="299" spans="1:37">
      <c r="A299" s="29"/>
      <c r="B299" s="29"/>
      <c r="C299" s="29"/>
      <c r="F299" s="29"/>
      <c r="G299" s="29"/>
      <c r="H299" s="29"/>
      <c r="I299" s="29"/>
      <c r="J299" s="29"/>
      <c r="K299" s="29"/>
      <c r="L299" s="29"/>
      <c r="M299" s="29"/>
      <c r="N299" s="29"/>
      <c r="O299" s="29"/>
      <c r="P299" s="29"/>
      <c r="Q299" s="29"/>
      <c r="R299" s="29"/>
      <c r="S299" s="29"/>
      <c r="T299" s="29"/>
      <c r="U299" s="29"/>
      <c r="V299" s="29"/>
      <c r="W299" s="29"/>
      <c r="X299" s="29"/>
      <c r="Y299" s="29"/>
      <c r="Z299" s="29"/>
      <c r="AA299" s="29"/>
      <c r="AB299" s="29"/>
      <c r="AC299" s="29"/>
      <c r="AD299" s="29"/>
      <c r="AE299" s="29"/>
      <c r="AF299" s="29"/>
      <c r="AG299" s="29"/>
      <c r="AH299" s="29"/>
      <c r="AI299" s="29"/>
      <c r="AJ299" s="29"/>
      <c r="AK299" s="29"/>
    </row>
    <row r="300" spans="1:37">
      <c r="A300" s="29"/>
      <c r="B300" s="29"/>
      <c r="C300" s="29"/>
      <c r="F300" s="29"/>
      <c r="G300" s="29"/>
      <c r="H300" s="29"/>
      <c r="I300" s="29"/>
      <c r="J300" s="29"/>
      <c r="K300" s="29"/>
      <c r="L300" s="29"/>
      <c r="M300" s="29"/>
      <c r="N300" s="29"/>
      <c r="O300" s="29"/>
      <c r="P300" s="29"/>
      <c r="Q300" s="29"/>
      <c r="R300" s="29"/>
      <c r="S300" s="29"/>
      <c r="T300" s="29"/>
      <c r="U300" s="29"/>
      <c r="V300" s="29"/>
      <c r="W300" s="29"/>
      <c r="X300" s="29"/>
      <c r="Y300" s="29"/>
      <c r="Z300" s="29"/>
      <c r="AA300" s="29"/>
      <c r="AB300" s="29"/>
      <c r="AC300" s="29"/>
      <c r="AD300" s="29"/>
      <c r="AE300" s="29"/>
      <c r="AF300" s="29"/>
      <c r="AG300" s="29"/>
      <c r="AH300" s="29"/>
      <c r="AI300" s="29"/>
      <c r="AJ300" s="29"/>
      <c r="AK300" s="29"/>
    </row>
    <row r="301" spans="1:37">
      <c r="A301" s="29"/>
      <c r="B301" s="29"/>
      <c r="C301" s="29"/>
      <c r="F301" s="29"/>
      <c r="G301" s="29"/>
      <c r="H301" s="29"/>
      <c r="I301" s="29"/>
      <c r="J301" s="29"/>
      <c r="K301" s="29"/>
      <c r="L301" s="29"/>
      <c r="M301" s="29"/>
      <c r="N301" s="29"/>
      <c r="O301" s="29"/>
      <c r="P301" s="29"/>
      <c r="Q301" s="29"/>
      <c r="R301" s="29"/>
      <c r="S301" s="29"/>
      <c r="T301" s="29"/>
      <c r="U301" s="29"/>
      <c r="V301" s="29"/>
      <c r="W301" s="29"/>
      <c r="X301" s="29"/>
      <c r="Y301" s="29"/>
      <c r="Z301" s="29"/>
      <c r="AA301" s="29"/>
      <c r="AB301" s="29"/>
      <c r="AC301" s="29"/>
      <c r="AD301" s="29"/>
      <c r="AE301" s="29"/>
      <c r="AF301" s="29"/>
      <c r="AG301" s="29"/>
      <c r="AH301" s="29"/>
      <c r="AI301" s="29"/>
      <c r="AJ301" s="29"/>
      <c r="AK301" s="29"/>
    </row>
    <row r="302" spans="1:37">
      <c r="A302" s="29"/>
      <c r="B302" s="29"/>
      <c r="C302" s="29"/>
      <c r="F302" s="29"/>
      <c r="G302" s="29"/>
      <c r="H302" s="29"/>
      <c r="I302" s="29"/>
      <c r="J302" s="29"/>
      <c r="K302" s="29"/>
      <c r="L302" s="29"/>
      <c r="M302" s="29"/>
      <c r="N302" s="29"/>
      <c r="O302" s="29"/>
      <c r="P302" s="29"/>
      <c r="Q302" s="29"/>
      <c r="R302" s="29"/>
      <c r="S302" s="29"/>
      <c r="T302" s="29"/>
      <c r="U302" s="29"/>
      <c r="V302" s="29"/>
      <c r="W302" s="29"/>
      <c r="X302" s="29"/>
      <c r="Y302" s="29"/>
      <c r="Z302" s="29"/>
      <c r="AA302" s="29"/>
      <c r="AB302" s="29"/>
      <c r="AC302" s="29"/>
      <c r="AD302" s="29"/>
      <c r="AE302" s="29"/>
      <c r="AF302" s="29"/>
      <c r="AG302" s="29"/>
      <c r="AH302" s="29"/>
      <c r="AI302" s="29"/>
      <c r="AJ302" s="29"/>
      <c r="AK302" s="29"/>
    </row>
    <row r="303" spans="1:37">
      <c r="A303" s="29"/>
      <c r="B303" s="29"/>
      <c r="C303" s="29"/>
      <c r="F303" s="29"/>
      <c r="G303" s="29"/>
      <c r="H303" s="29"/>
      <c r="I303" s="29"/>
      <c r="J303" s="29"/>
      <c r="K303" s="29"/>
      <c r="L303" s="29"/>
      <c r="M303" s="29"/>
      <c r="N303" s="29"/>
      <c r="O303" s="29"/>
      <c r="P303" s="29"/>
      <c r="Q303" s="29"/>
      <c r="R303" s="29"/>
      <c r="S303" s="29"/>
      <c r="T303" s="29"/>
      <c r="U303" s="29"/>
      <c r="V303" s="29"/>
      <c r="W303" s="29"/>
      <c r="X303" s="29"/>
      <c r="Y303" s="29"/>
      <c r="Z303" s="29"/>
      <c r="AA303" s="29"/>
      <c r="AB303" s="29"/>
      <c r="AC303" s="29"/>
      <c r="AD303" s="29"/>
      <c r="AE303" s="29"/>
      <c r="AF303" s="29"/>
      <c r="AG303" s="29"/>
      <c r="AH303" s="29"/>
      <c r="AI303" s="29"/>
      <c r="AJ303" s="29"/>
      <c r="AK303" s="29"/>
    </row>
    <row r="304" spans="1:37">
      <c r="A304" s="29"/>
      <c r="B304" s="29"/>
      <c r="C304" s="29"/>
      <c r="F304" s="29"/>
      <c r="G304" s="29"/>
      <c r="H304" s="29"/>
      <c r="I304" s="29"/>
      <c r="J304" s="29"/>
      <c r="K304" s="29"/>
      <c r="L304" s="29"/>
      <c r="M304" s="29"/>
      <c r="N304" s="29"/>
      <c r="O304" s="29"/>
      <c r="P304" s="29"/>
      <c r="Q304" s="29"/>
      <c r="R304" s="29"/>
      <c r="S304" s="29"/>
      <c r="T304" s="29"/>
      <c r="U304" s="29"/>
      <c r="V304" s="29"/>
      <c r="W304" s="29"/>
      <c r="X304" s="29"/>
      <c r="Y304" s="29"/>
      <c r="Z304" s="29"/>
      <c r="AA304" s="29"/>
      <c r="AB304" s="29"/>
      <c r="AC304" s="29"/>
      <c r="AD304" s="29"/>
      <c r="AE304" s="29"/>
      <c r="AF304" s="29"/>
      <c r="AG304" s="29"/>
      <c r="AH304" s="29"/>
      <c r="AI304" s="29"/>
      <c r="AJ304" s="29"/>
      <c r="AK304" s="29"/>
    </row>
    <row r="305" spans="1:37">
      <c r="A305" s="29"/>
      <c r="B305" s="29"/>
      <c r="C305" s="29"/>
      <c r="F305" s="29"/>
      <c r="G305" s="29"/>
      <c r="H305" s="29"/>
      <c r="I305" s="29"/>
      <c r="J305" s="29"/>
      <c r="K305" s="29"/>
      <c r="L305" s="29"/>
      <c r="M305" s="29"/>
      <c r="N305" s="29"/>
      <c r="O305" s="29"/>
      <c r="P305" s="29"/>
      <c r="Q305" s="29"/>
      <c r="R305" s="29"/>
      <c r="S305" s="29"/>
      <c r="T305" s="29"/>
      <c r="U305" s="29"/>
      <c r="V305" s="29"/>
      <c r="W305" s="29"/>
      <c r="X305" s="29"/>
      <c r="Y305" s="29"/>
      <c r="Z305" s="29"/>
      <c r="AA305" s="29"/>
      <c r="AB305" s="29"/>
      <c r="AC305" s="29"/>
      <c r="AD305" s="29"/>
      <c r="AE305" s="29"/>
      <c r="AF305" s="29"/>
      <c r="AG305" s="29"/>
      <c r="AH305" s="29"/>
      <c r="AI305" s="29"/>
      <c r="AJ305" s="29"/>
      <c r="AK305" s="29"/>
    </row>
    <row r="306" spans="1:37">
      <c r="A306" s="29"/>
      <c r="B306" s="29"/>
      <c r="C306" s="29"/>
      <c r="F306" s="29"/>
      <c r="G306" s="29"/>
      <c r="H306" s="29"/>
      <c r="I306" s="29"/>
      <c r="J306" s="29"/>
      <c r="K306" s="29"/>
      <c r="L306" s="29"/>
      <c r="M306" s="29"/>
      <c r="N306" s="29"/>
      <c r="O306" s="29"/>
      <c r="P306" s="29"/>
      <c r="Q306" s="29"/>
      <c r="R306" s="29"/>
      <c r="S306" s="29"/>
      <c r="T306" s="29"/>
      <c r="U306" s="29"/>
      <c r="V306" s="29"/>
      <c r="W306" s="29"/>
      <c r="X306" s="29"/>
      <c r="Y306" s="29"/>
      <c r="Z306" s="29"/>
      <c r="AA306" s="29"/>
      <c r="AB306" s="29"/>
      <c r="AC306" s="29"/>
      <c r="AD306" s="29"/>
      <c r="AE306" s="29"/>
      <c r="AF306" s="29"/>
      <c r="AG306" s="29"/>
      <c r="AH306" s="29"/>
      <c r="AI306" s="29"/>
      <c r="AJ306" s="29"/>
      <c r="AK306" s="29"/>
    </row>
    <row r="307" spans="1:37">
      <c r="A307" s="29"/>
      <c r="B307" s="29"/>
      <c r="C307" s="29"/>
      <c r="F307" s="29"/>
      <c r="G307" s="29"/>
      <c r="H307" s="29"/>
      <c r="I307" s="29"/>
      <c r="J307" s="29"/>
      <c r="K307" s="29"/>
      <c r="L307" s="29"/>
      <c r="M307" s="29"/>
      <c r="N307" s="29"/>
      <c r="O307" s="29"/>
      <c r="P307" s="29"/>
      <c r="Q307" s="29"/>
      <c r="R307" s="29"/>
      <c r="S307" s="29"/>
      <c r="T307" s="29"/>
      <c r="U307" s="29"/>
      <c r="V307" s="29"/>
      <c r="W307" s="29"/>
      <c r="X307" s="29"/>
      <c r="Y307" s="29"/>
      <c r="Z307" s="29"/>
      <c r="AA307" s="29"/>
      <c r="AB307" s="29"/>
      <c r="AC307" s="29"/>
      <c r="AD307" s="29"/>
      <c r="AE307" s="29"/>
      <c r="AF307" s="29"/>
      <c r="AG307" s="29"/>
      <c r="AH307" s="29"/>
      <c r="AI307" s="29"/>
      <c r="AJ307" s="29"/>
      <c r="AK307" s="29"/>
    </row>
    <row r="308" spans="1:37">
      <c r="A308" s="29"/>
      <c r="B308" s="29"/>
      <c r="C308" s="29"/>
      <c r="F308" s="29"/>
      <c r="G308" s="29"/>
      <c r="H308" s="29"/>
      <c r="I308" s="29"/>
      <c r="J308" s="29"/>
      <c r="K308" s="29"/>
      <c r="L308" s="29"/>
      <c r="M308" s="29"/>
      <c r="N308" s="29"/>
      <c r="O308" s="29"/>
      <c r="P308" s="29"/>
      <c r="Q308" s="29"/>
      <c r="R308" s="29"/>
      <c r="S308" s="29"/>
      <c r="T308" s="29"/>
      <c r="U308" s="29"/>
      <c r="V308" s="29"/>
      <c r="W308" s="29"/>
      <c r="X308" s="29"/>
      <c r="Y308" s="29"/>
      <c r="Z308" s="29"/>
      <c r="AA308" s="29"/>
      <c r="AB308" s="29"/>
      <c r="AC308" s="29"/>
      <c r="AD308" s="29"/>
      <c r="AE308" s="29"/>
      <c r="AF308" s="29"/>
      <c r="AG308" s="29"/>
      <c r="AH308" s="29"/>
      <c r="AI308" s="29"/>
      <c r="AJ308" s="29"/>
      <c r="AK308" s="29"/>
    </row>
    <row r="309" spans="1:37">
      <c r="A309" s="29"/>
      <c r="B309" s="29"/>
      <c r="C309" s="29"/>
      <c r="F309" s="29"/>
      <c r="G309" s="29"/>
      <c r="H309" s="29"/>
      <c r="I309" s="29"/>
      <c r="J309" s="29"/>
      <c r="K309" s="29"/>
      <c r="L309" s="29"/>
      <c r="M309" s="29"/>
      <c r="N309" s="29"/>
      <c r="O309" s="29"/>
      <c r="P309" s="29"/>
      <c r="Q309" s="29"/>
      <c r="R309" s="29"/>
      <c r="S309" s="29"/>
      <c r="T309" s="29"/>
      <c r="U309" s="29"/>
      <c r="V309" s="29"/>
      <c r="W309" s="29"/>
      <c r="X309" s="29"/>
      <c r="Y309" s="29"/>
      <c r="Z309" s="29"/>
      <c r="AA309" s="29"/>
      <c r="AB309" s="29"/>
      <c r="AC309" s="29"/>
      <c r="AD309" s="29"/>
      <c r="AE309" s="29"/>
      <c r="AF309" s="29"/>
      <c r="AG309" s="29"/>
      <c r="AH309" s="29"/>
      <c r="AI309" s="29"/>
      <c r="AJ309" s="29"/>
      <c r="AK309" s="29"/>
    </row>
    <row r="310" spans="1:37">
      <c r="A310" s="29"/>
      <c r="B310" s="29"/>
      <c r="C310" s="29"/>
      <c r="F310" s="29"/>
      <c r="G310" s="29"/>
      <c r="H310" s="29"/>
      <c r="I310" s="29"/>
      <c r="J310" s="29"/>
      <c r="K310" s="29"/>
      <c r="L310" s="29"/>
      <c r="M310" s="29"/>
      <c r="N310" s="29"/>
      <c r="O310" s="29"/>
      <c r="P310" s="29"/>
      <c r="Q310" s="29"/>
      <c r="R310" s="29"/>
      <c r="S310" s="29"/>
      <c r="T310" s="29"/>
      <c r="U310" s="29"/>
      <c r="V310" s="29"/>
      <c r="W310" s="29"/>
      <c r="X310" s="29"/>
      <c r="Y310" s="29"/>
      <c r="Z310" s="29"/>
      <c r="AA310" s="29"/>
      <c r="AB310" s="29"/>
      <c r="AC310" s="29"/>
      <c r="AD310" s="29"/>
      <c r="AE310" s="29"/>
      <c r="AF310" s="29"/>
      <c r="AG310" s="29"/>
      <c r="AH310" s="29"/>
      <c r="AI310" s="29"/>
      <c r="AJ310" s="29"/>
      <c r="AK310" s="29"/>
    </row>
    <row r="311" spans="1:37">
      <c r="A311" s="29"/>
      <c r="B311" s="29"/>
      <c r="C311" s="29"/>
      <c r="F311" s="29"/>
      <c r="G311" s="29"/>
      <c r="H311" s="29"/>
      <c r="I311" s="29"/>
      <c r="J311" s="29"/>
      <c r="K311" s="29"/>
      <c r="L311" s="29"/>
      <c r="M311" s="29"/>
      <c r="N311" s="29"/>
      <c r="O311" s="29"/>
      <c r="P311" s="29"/>
      <c r="Q311" s="29"/>
      <c r="R311" s="29"/>
      <c r="S311" s="29"/>
      <c r="T311" s="29"/>
      <c r="U311" s="29"/>
      <c r="V311" s="29"/>
      <c r="W311" s="29"/>
      <c r="X311" s="29"/>
      <c r="Y311" s="29"/>
      <c r="Z311" s="29"/>
      <c r="AA311" s="29"/>
      <c r="AB311" s="29"/>
      <c r="AC311" s="29"/>
      <c r="AD311" s="29"/>
      <c r="AE311" s="29"/>
      <c r="AF311" s="29"/>
      <c r="AG311" s="29"/>
      <c r="AH311" s="29"/>
      <c r="AI311" s="29"/>
      <c r="AJ311" s="29"/>
      <c r="AK311" s="29"/>
    </row>
    <row r="312" spans="1:37">
      <c r="A312" s="29"/>
      <c r="B312" s="29"/>
      <c r="C312" s="29"/>
      <c r="F312" s="29"/>
      <c r="G312" s="29"/>
      <c r="H312" s="29"/>
      <c r="I312" s="29"/>
      <c r="J312" s="29"/>
      <c r="K312" s="29"/>
      <c r="L312" s="29"/>
      <c r="M312" s="29"/>
      <c r="N312" s="29"/>
      <c r="O312" s="29"/>
      <c r="P312" s="29"/>
      <c r="Q312" s="29"/>
      <c r="R312" s="29"/>
      <c r="S312" s="29"/>
      <c r="T312" s="29"/>
      <c r="U312" s="29"/>
      <c r="V312" s="29"/>
      <c r="W312" s="29"/>
      <c r="X312" s="29"/>
      <c r="Y312" s="29"/>
      <c r="Z312" s="29"/>
      <c r="AA312" s="29"/>
      <c r="AB312" s="29"/>
      <c r="AC312" s="29"/>
      <c r="AD312" s="29"/>
      <c r="AE312" s="29"/>
      <c r="AF312" s="29"/>
      <c r="AG312" s="29"/>
      <c r="AH312" s="29"/>
      <c r="AI312" s="29"/>
      <c r="AJ312" s="29"/>
      <c r="AK312" s="29"/>
    </row>
    <row r="313" spans="1:37">
      <c r="A313" s="29"/>
      <c r="B313" s="29"/>
      <c r="C313" s="29"/>
      <c r="F313" s="29"/>
      <c r="G313" s="29"/>
      <c r="H313" s="29"/>
      <c r="I313" s="29"/>
      <c r="J313" s="29"/>
      <c r="K313" s="29"/>
      <c r="L313" s="29"/>
      <c r="M313" s="29"/>
      <c r="N313" s="29"/>
      <c r="O313" s="29"/>
      <c r="P313" s="29"/>
      <c r="Q313" s="29"/>
      <c r="R313" s="29"/>
      <c r="S313" s="29"/>
      <c r="T313" s="29"/>
      <c r="U313" s="29"/>
      <c r="V313" s="29"/>
      <c r="W313" s="29"/>
      <c r="X313" s="29"/>
      <c r="Y313" s="29"/>
      <c r="Z313" s="29"/>
      <c r="AA313" s="29"/>
      <c r="AB313" s="29"/>
      <c r="AC313" s="29"/>
      <c r="AD313" s="29"/>
      <c r="AE313" s="29"/>
      <c r="AF313" s="29"/>
      <c r="AG313" s="29"/>
      <c r="AH313" s="29"/>
      <c r="AI313" s="29"/>
      <c r="AJ313" s="29"/>
      <c r="AK313" s="29"/>
    </row>
    <row r="314" spans="1:37">
      <c r="A314" s="29"/>
      <c r="B314" s="29"/>
      <c r="C314" s="29"/>
      <c r="F314" s="29"/>
      <c r="G314" s="29"/>
      <c r="H314" s="29"/>
      <c r="I314" s="29"/>
      <c r="J314" s="29"/>
      <c r="K314" s="29"/>
      <c r="L314" s="29"/>
      <c r="M314" s="29"/>
      <c r="N314" s="29"/>
      <c r="O314" s="29"/>
      <c r="P314" s="29"/>
      <c r="Q314" s="29"/>
      <c r="R314" s="29"/>
      <c r="S314" s="29"/>
      <c r="T314" s="29"/>
      <c r="U314" s="29"/>
      <c r="V314" s="29"/>
      <c r="W314" s="29"/>
      <c r="X314" s="29"/>
      <c r="Y314" s="29"/>
      <c r="Z314" s="29"/>
      <c r="AA314" s="29"/>
      <c r="AB314" s="29"/>
      <c r="AC314" s="29"/>
      <c r="AD314" s="29"/>
      <c r="AE314" s="29"/>
      <c r="AF314" s="29"/>
      <c r="AG314" s="29"/>
      <c r="AH314" s="29"/>
      <c r="AI314" s="29"/>
      <c r="AJ314" s="29"/>
      <c r="AK314" s="29"/>
    </row>
    <row r="315" spans="1:37">
      <c r="A315" s="29"/>
      <c r="B315" s="29"/>
      <c r="C315" s="29"/>
      <c r="F315" s="29"/>
      <c r="G315" s="29"/>
      <c r="H315" s="29"/>
      <c r="I315" s="29"/>
      <c r="J315" s="29"/>
      <c r="K315" s="29"/>
      <c r="L315" s="29"/>
      <c r="M315" s="29"/>
      <c r="N315" s="29"/>
      <c r="O315" s="29"/>
      <c r="P315" s="29"/>
      <c r="Q315" s="29"/>
      <c r="R315" s="29"/>
      <c r="S315" s="29"/>
      <c r="T315" s="29"/>
      <c r="U315" s="29"/>
      <c r="V315" s="29"/>
      <c r="W315" s="29"/>
      <c r="X315" s="29"/>
      <c r="Y315" s="29"/>
      <c r="Z315" s="29"/>
      <c r="AA315" s="29"/>
      <c r="AB315" s="29"/>
      <c r="AC315" s="29"/>
      <c r="AD315" s="29"/>
      <c r="AE315" s="29"/>
      <c r="AF315" s="29"/>
      <c r="AG315" s="29"/>
      <c r="AH315" s="29"/>
      <c r="AI315" s="29"/>
      <c r="AJ315" s="29"/>
      <c r="AK315" s="29"/>
    </row>
    <row r="316" spans="1:37">
      <c r="A316" s="29"/>
      <c r="B316" s="29"/>
      <c r="C316" s="29"/>
      <c r="F316" s="29"/>
      <c r="G316" s="29"/>
      <c r="H316" s="29"/>
      <c r="I316" s="29"/>
      <c r="J316" s="29"/>
      <c r="K316" s="29"/>
      <c r="L316" s="29"/>
      <c r="M316" s="29"/>
      <c r="N316" s="29"/>
      <c r="O316" s="29"/>
      <c r="P316" s="29"/>
      <c r="Q316" s="29"/>
      <c r="R316" s="29"/>
      <c r="S316" s="29"/>
      <c r="T316" s="29"/>
      <c r="U316" s="29"/>
      <c r="V316" s="29"/>
      <c r="W316" s="29"/>
      <c r="X316" s="29"/>
      <c r="Y316" s="29"/>
      <c r="Z316" s="29"/>
      <c r="AA316" s="29"/>
      <c r="AB316" s="29"/>
      <c r="AC316" s="29"/>
      <c r="AD316" s="29"/>
      <c r="AE316" s="29"/>
      <c r="AF316" s="29"/>
      <c r="AG316" s="29"/>
      <c r="AH316" s="29"/>
      <c r="AI316" s="29"/>
      <c r="AJ316" s="29"/>
      <c r="AK316" s="29"/>
    </row>
    <row r="317" spans="1:37">
      <c r="A317" s="29"/>
      <c r="B317" s="29"/>
      <c r="C317" s="29"/>
      <c r="F317" s="29"/>
      <c r="G317" s="29"/>
      <c r="H317" s="29"/>
      <c r="I317" s="29"/>
      <c r="J317" s="29"/>
      <c r="K317" s="29"/>
      <c r="L317" s="29"/>
      <c r="M317" s="29"/>
      <c r="N317" s="29"/>
      <c r="O317" s="29"/>
      <c r="P317" s="29"/>
      <c r="Q317" s="29"/>
      <c r="R317" s="29"/>
      <c r="S317" s="29"/>
      <c r="T317" s="29"/>
      <c r="U317" s="29"/>
      <c r="V317" s="29"/>
      <c r="W317" s="29"/>
      <c r="X317" s="29"/>
      <c r="Y317" s="29"/>
      <c r="Z317" s="29"/>
      <c r="AA317" s="29"/>
      <c r="AB317" s="29"/>
      <c r="AC317" s="29"/>
      <c r="AD317" s="29"/>
      <c r="AE317" s="29"/>
      <c r="AF317" s="29"/>
      <c r="AG317" s="29"/>
      <c r="AH317" s="29"/>
      <c r="AI317" s="29"/>
      <c r="AJ317" s="29"/>
      <c r="AK317" s="29"/>
    </row>
    <row r="318" spans="1:37">
      <c r="A318" s="29"/>
      <c r="B318" s="29"/>
      <c r="C318" s="29"/>
      <c r="F318" s="29"/>
      <c r="G318" s="29"/>
      <c r="H318" s="29"/>
      <c r="I318" s="29"/>
      <c r="J318" s="29"/>
      <c r="K318" s="29"/>
      <c r="L318" s="29"/>
      <c r="M318" s="29"/>
      <c r="N318" s="29"/>
      <c r="O318" s="29"/>
      <c r="P318" s="29"/>
      <c r="Q318" s="29"/>
      <c r="R318" s="29"/>
      <c r="S318" s="29"/>
      <c r="T318" s="29"/>
      <c r="U318" s="29"/>
      <c r="V318" s="29"/>
      <c r="W318" s="29"/>
      <c r="X318" s="29"/>
      <c r="Y318" s="29"/>
      <c r="Z318" s="29"/>
      <c r="AA318" s="29"/>
      <c r="AB318" s="29"/>
      <c r="AC318" s="29"/>
      <c r="AD318" s="29"/>
      <c r="AE318" s="29"/>
      <c r="AF318" s="29"/>
      <c r="AG318" s="29"/>
      <c r="AH318" s="29"/>
      <c r="AI318" s="29"/>
      <c r="AJ318" s="29"/>
      <c r="AK318" s="29"/>
    </row>
    <row r="319" spans="1:37">
      <c r="A319" s="29"/>
      <c r="B319" s="29"/>
      <c r="C319" s="29"/>
      <c r="F319" s="29"/>
      <c r="G319" s="29"/>
      <c r="H319" s="29"/>
      <c r="I319" s="29"/>
      <c r="J319" s="29"/>
      <c r="K319" s="29"/>
      <c r="L319" s="29"/>
      <c r="M319" s="29"/>
      <c r="N319" s="29"/>
      <c r="O319" s="29"/>
      <c r="P319" s="29"/>
      <c r="Q319" s="29"/>
      <c r="R319" s="29"/>
      <c r="S319" s="29"/>
      <c r="T319" s="29"/>
      <c r="U319" s="29"/>
      <c r="V319" s="29"/>
      <c r="W319" s="29"/>
      <c r="X319" s="29"/>
      <c r="Y319" s="29"/>
      <c r="Z319" s="29"/>
      <c r="AA319" s="29"/>
      <c r="AB319" s="29"/>
      <c r="AC319" s="29"/>
      <c r="AD319" s="29"/>
      <c r="AE319" s="29"/>
      <c r="AF319" s="29"/>
      <c r="AG319" s="29"/>
      <c r="AH319" s="29"/>
      <c r="AI319" s="29"/>
      <c r="AJ319" s="29"/>
      <c r="AK319" s="29"/>
    </row>
    <row r="320" spans="1:37">
      <c r="A320" s="29"/>
      <c r="B320" s="29"/>
      <c r="C320" s="29"/>
      <c r="F320" s="29"/>
      <c r="G320" s="29"/>
      <c r="H320" s="29"/>
      <c r="I320" s="29"/>
      <c r="J320" s="29"/>
      <c r="K320" s="29"/>
      <c r="L320" s="29"/>
      <c r="M320" s="29"/>
      <c r="N320" s="29"/>
      <c r="O320" s="29"/>
      <c r="P320" s="29"/>
      <c r="Q320" s="29"/>
      <c r="R320" s="29"/>
      <c r="S320" s="29"/>
      <c r="T320" s="29"/>
      <c r="U320" s="29"/>
      <c r="V320" s="29"/>
      <c r="W320" s="29"/>
      <c r="X320" s="29"/>
      <c r="Y320" s="29"/>
      <c r="Z320" s="29"/>
      <c r="AA320" s="29"/>
      <c r="AB320" s="29"/>
      <c r="AC320" s="29"/>
      <c r="AD320" s="29"/>
      <c r="AE320" s="29"/>
      <c r="AF320" s="29"/>
      <c r="AG320" s="29"/>
      <c r="AH320" s="29"/>
      <c r="AI320" s="29"/>
      <c r="AJ320" s="29"/>
      <c r="AK320" s="29"/>
    </row>
    <row r="321" spans="1:37">
      <c r="A321" s="29"/>
      <c r="B321" s="29"/>
      <c r="C321" s="29"/>
      <c r="F321" s="29"/>
      <c r="G321" s="29"/>
      <c r="H321" s="29"/>
      <c r="I321" s="29"/>
      <c r="J321" s="29"/>
      <c r="K321" s="29"/>
      <c r="L321" s="29"/>
      <c r="M321" s="29"/>
      <c r="N321" s="29"/>
      <c r="O321" s="29"/>
      <c r="P321" s="29"/>
      <c r="Q321" s="29"/>
      <c r="R321" s="29"/>
      <c r="S321" s="29"/>
      <c r="T321" s="29"/>
      <c r="U321" s="29"/>
      <c r="V321" s="29"/>
      <c r="W321" s="29"/>
      <c r="X321" s="29"/>
      <c r="Y321" s="29"/>
      <c r="Z321" s="29"/>
      <c r="AA321" s="29"/>
      <c r="AB321" s="29"/>
      <c r="AC321" s="29"/>
      <c r="AD321" s="29"/>
      <c r="AE321" s="29"/>
      <c r="AF321" s="29"/>
      <c r="AG321" s="29"/>
      <c r="AH321" s="29"/>
      <c r="AI321" s="29"/>
      <c r="AJ321" s="29"/>
      <c r="AK321" s="29"/>
    </row>
    <row r="322" spans="1:37">
      <c r="A322" s="29"/>
      <c r="B322" s="29"/>
      <c r="C322" s="29"/>
      <c r="F322" s="29"/>
      <c r="G322" s="29"/>
      <c r="H322" s="29"/>
      <c r="I322" s="29"/>
      <c r="J322" s="29"/>
      <c r="K322" s="29"/>
      <c r="L322" s="29"/>
      <c r="M322" s="29"/>
      <c r="N322" s="29"/>
      <c r="O322" s="29"/>
      <c r="P322" s="29"/>
      <c r="Q322" s="29"/>
      <c r="R322" s="29"/>
      <c r="S322" s="29"/>
      <c r="T322" s="29"/>
      <c r="U322" s="29"/>
      <c r="V322" s="29"/>
      <c r="W322" s="29"/>
      <c r="X322" s="29"/>
      <c r="Y322" s="29"/>
      <c r="Z322" s="29"/>
      <c r="AA322" s="29"/>
      <c r="AB322" s="29"/>
      <c r="AC322" s="29"/>
      <c r="AD322" s="29"/>
      <c r="AE322" s="29"/>
      <c r="AF322" s="29"/>
      <c r="AG322" s="29"/>
      <c r="AH322" s="29"/>
      <c r="AI322" s="29"/>
      <c r="AJ322" s="29"/>
      <c r="AK322" s="29"/>
    </row>
    <row r="323" spans="1:37">
      <c r="A323" s="29"/>
      <c r="B323" s="29"/>
      <c r="C323" s="29"/>
      <c r="F323" s="29"/>
      <c r="G323" s="29"/>
      <c r="H323" s="29"/>
      <c r="I323" s="29"/>
      <c r="J323" s="29"/>
      <c r="K323" s="29"/>
      <c r="L323" s="29"/>
      <c r="M323" s="29"/>
      <c r="N323" s="29"/>
      <c r="O323" s="29"/>
      <c r="P323" s="29"/>
      <c r="Q323" s="29"/>
      <c r="R323" s="29"/>
      <c r="S323" s="29"/>
      <c r="T323" s="29"/>
      <c r="U323" s="29"/>
      <c r="V323" s="29"/>
      <c r="W323" s="29"/>
      <c r="X323" s="29"/>
      <c r="Y323" s="29"/>
      <c r="Z323" s="29"/>
      <c r="AA323" s="29"/>
      <c r="AB323" s="29"/>
      <c r="AC323" s="29"/>
      <c r="AD323" s="29"/>
      <c r="AE323" s="29"/>
      <c r="AF323" s="29"/>
      <c r="AG323" s="29"/>
      <c r="AH323" s="29"/>
      <c r="AI323" s="29"/>
      <c r="AJ323" s="29"/>
      <c r="AK323" s="29"/>
    </row>
    <row r="324" spans="1:37">
      <c r="A324" s="29"/>
      <c r="B324" s="29"/>
      <c r="C324" s="29"/>
      <c r="F324" s="29"/>
      <c r="G324" s="29"/>
      <c r="H324" s="29"/>
      <c r="I324" s="29"/>
      <c r="J324" s="29"/>
      <c r="K324" s="29"/>
      <c r="L324" s="29"/>
      <c r="M324" s="29"/>
      <c r="N324" s="29"/>
      <c r="O324" s="29"/>
      <c r="P324" s="29"/>
      <c r="Q324" s="29"/>
      <c r="R324" s="29"/>
      <c r="S324" s="29"/>
      <c r="T324" s="29"/>
      <c r="U324" s="29"/>
      <c r="V324" s="29"/>
      <c r="W324" s="29"/>
      <c r="X324" s="29"/>
      <c r="Y324" s="29"/>
      <c r="Z324" s="29"/>
      <c r="AA324" s="29"/>
      <c r="AB324" s="29"/>
      <c r="AC324" s="29"/>
      <c r="AD324" s="29"/>
      <c r="AE324" s="29"/>
      <c r="AF324" s="29"/>
      <c r="AG324" s="29"/>
      <c r="AH324" s="29"/>
      <c r="AI324" s="29"/>
      <c r="AJ324" s="29"/>
      <c r="AK324" s="29"/>
    </row>
    <row r="325" spans="1:37">
      <c r="A325" s="29"/>
      <c r="B325" s="29"/>
      <c r="C325" s="29"/>
      <c r="F325" s="29"/>
      <c r="G325" s="29"/>
      <c r="H325" s="29"/>
      <c r="I325" s="29"/>
      <c r="J325" s="29"/>
      <c r="K325" s="29"/>
      <c r="L325" s="29"/>
      <c r="M325" s="29"/>
      <c r="N325" s="29"/>
      <c r="O325" s="29"/>
      <c r="P325" s="29"/>
      <c r="Q325" s="29"/>
      <c r="R325" s="29"/>
      <c r="S325" s="29"/>
      <c r="T325" s="29"/>
      <c r="U325" s="29"/>
      <c r="V325" s="29"/>
      <c r="W325" s="29"/>
      <c r="X325" s="29"/>
      <c r="Y325" s="29"/>
      <c r="Z325" s="29"/>
      <c r="AA325" s="29"/>
      <c r="AB325" s="29"/>
      <c r="AC325" s="29"/>
      <c r="AD325" s="29"/>
      <c r="AE325" s="29"/>
      <c r="AF325" s="29"/>
      <c r="AG325" s="29"/>
      <c r="AH325" s="29"/>
      <c r="AI325" s="29"/>
      <c r="AJ325" s="29"/>
      <c r="AK325" s="29"/>
    </row>
    <row r="326" spans="1:37">
      <c r="A326" s="29"/>
      <c r="B326" s="29"/>
      <c r="C326" s="29"/>
      <c r="F326" s="29"/>
      <c r="G326" s="29"/>
      <c r="H326" s="29"/>
      <c r="I326" s="29"/>
      <c r="J326" s="29"/>
      <c r="K326" s="29"/>
      <c r="L326" s="29"/>
      <c r="M326" s="29"/>
      <c r="N326" s="29"/>
      <c r="O326" s="29"/>
      <c r="P326" s="29"/>
      <c r="Q326" s="29"/>
      <c r="R326" s="29"/>
      <c r="S326" s="29"/>
      <c r="T326" s="29"/>
      <c r="U326" s="29"/>
      <c r="V326" s="29"/>
      <c r="W326" s="29"/>
      <c r="X326" s="29"/>
      <c r="Y326" s="29"/>
      <c r="Z326" s="29"/>
      <c r="AA326" s="29"/>
      <c r="AB326" s="29"/>
      <c r="AC326" s="29"/>
      <c r="AD326" s="29"/>
      <c r="AE326" s="29"/>
      <c r="AF326" s="29"/>
      <c r="AG326" s="29"/>
      <c r="AH326" s="29"/>
      <c r="AI326" s="29"/>
      <c r="AJ326" s="29"/>
      <c r="AK326" s="29"/>
    </row>
    <row r="327" spans="1:37">
      <c r="A327" s="29"/>
      <c r="B327" s="29"/>
      <c r="C327" s="29"/>
      <c r="F327" s="29"/>
      <c r="G327" s="29"/>
      <c r="H327" s="29"/>
      <c r="I327" s="29"/>
      <c r="J327" s="29"/>
      <c r="K327" s="29"/>
      <c r="L327" s="29"/>
      <c r="M327" s="29"/>
      <c r="N327" s="29"/>
      <c r="O327" s="29"/>
      <c r="P327" s="29"/>
      <c r="Q327" s="29"/>
      <c r="R327" s="29"/>
      <c r="S327" s="29"/>
      <c r="T327" s="29"/>
      <c r="U327" s="29"/>
      <c r="V327" s="29"/>
      <c r="W327" s="29"/>
      <c r="X327" s="29"/>
      <c r="Y327" s="29"/>
      <c r="Z327" s="29"/>
      <c r="AA327" s="29"/>
      <c r="AB327" s="29"/>
      <c r="AC327" s="29"/>
      <c r="AD327" s="29"/>
      <c r="AE327" s="29"/>
      <c r="AF327" s="29"/>
      <c r="AG327" s="29"/>
      <c r="AH327" s="29"/>
      <c r="AI327" s="29"/>
      <c r="AJ327" s="29"/>
      <c r="AK327" s="29"/>
    </row>
    <row r="328" spans="1:37">
      <c r="A328" s="29"/>
      <c r="B328" s="29"/>
      <c r="C328" s="29"/>
      <c r="F328" s="29"/>
      <c r="G328" s="29"/>
      <c r="H328" s="29"/>
      <c r="I328" s="29"/>
      <c r="J328" s="29"/>
      <c r="K328" s="29"/>
      <c r="L328" s="29"/>
      <c r="M328" s="29"/>
      <c r="N328" s="29"/>
      <c r="O328" s="29"/>
      <c r="P328" s="29"/>
      <c r="Q328" s="29"/>
      <c r="R328" s="29"/>
      <c r="S328" s="29"/>
      <c r="T328" s="29"/>
      <c r="U328" s="29"/>
      <c r="V328" s="29"/>
      <c r="W328" s="29"/>
      <c r="X328" s="29"/>
      <c r="Y328" s="29"/>
      <c r="Z328" s="29"/>
      <c r="AA328" s="29"/>
      <c r="AB328" s="29"/>
      <c r="AC328" s="29"/>
      <c r="AD328" s="29"/>
      <c r="AE328" s="29"/>
      <c r="AF328" s="29"/>
      <c r="AG328" s="29"/>
      <c r="AH328" s="29"/>
      <c r="AI328" s="29"/>
      <c r="AJ328" s="29"/>
      <c r="AK328" s="29"/>
    </row>
    <row r="329" spans="1:37">
      <c r="A329" s="29"/>
      <c r="B329" s="29"/>
      <c r="C329" s="29"/>
      <c r="F329" s="29"/>
      <c r="G329" s="29"/>
      <c r="H329" s="29"/>
      <c r="I329" s="29"/>
      <c r="J329" s="29"/>
      <c r="K329" s="29"/>
      <c r="L329" s="29"/>
      <c r="M329" s="29"/>
      <c r="N329" s="29"/>
      <c r="O329" s="29"/>
      <c r="P329" s="29"/>
      <c r="Q329" s="29"/>
      <c r="R329" s="29"/>
      <c r="S329" s="29"/>
      <c r="T329" s="29"/>
      <c r="U329" s="29"/>
      <c r="V329" s="29"/>
      <c r="W329" s="29"/>
      <c r="X329" s="29"/>
      <c r="Y329" s="29"/>
      <c r="Z329" s="29"/>
      <c r="AA329" s="29"/>
      <c r="AB329" s="29"/>
      <c r="AC329" s="29"/>
      <c r="AD329" s="29"/>
      <c r="AE329" s="29"/>
      <c r="AF329" s="29"/>
      <c r="AG329" s="29"/>
      <c r="AH329" s="29"/>
      <c r="AI329" s="29"/>
      <c r="AJ329" s="29"/>
      <c r="AK329" s="29"/>
    </row>
    <row r="330" spans="1:37">
      <c r="A330" s="29"/>
      <c r="B330" s="29"/>
      <c r="C330" s="29"/>
      <c r="F330" s="29"/>
      <c r="G330" s="29"/>
      <c r="H330" s="29"/>
      <c r="I330" s="29"/>
      <c r="J330" s="29"/>
      <c r="K330" s="29"/>
      <c r="L330" s="29"/>
      <c r="M330" s="29"/>
      <c r="N330" s="29"/>
      <c r="O330" s="29"/>
      <c r="P330" s="29"/>
      <c r="Q330" s="29"/>
      <c r="R330" s="29"/>
      <c r="S330" s="29"/>
      <c r="T330" s="29"/>
      <c r="U330" s="29"/>
      <c r="V330" s="29"/>
      <c r="W330" s="29"/>
      <c r="X330" s="29"/>
      <c r="Y330" s="29"/>
      <c r="Z330" s="29"/>
      <c r="AA330" s="29"/>
      <c r="AB330" s="29"/>
      <c r="AC330" s="29"/>
      <c r="AD330" s="29"/>
      <c r="AE330" s="29"/>
      <c r="AF330" s="29"/>
      <c r="AG330" s="29"/>
      <c r="AH330" s="29"/>
      <c r="AI330" s="29"/>
      <c r="AJ330" s="29"/>
      <c r="AK330" s="29"/>
    </row>
    <row r="331" spans="1:37">
      <c r="A331" s="29"/>
      <c r="B331" s="29"/>
      <c r="C331" s="29"/>
      <c r="F331" s="29"/>
      <c r="G331" s="29"/>
      <c r="H331" s="29"/>
      <c r="I331" s="29"/>
      <c r="J331" s="29"/>
      <c r="K331" s="29"/>
      <c r="L331" s="29"/>
      <c r="M331" s="29"/>
      <c r="N331" s="29"/>
      <c r="O331" s="29"/>
      <c r="P331" s="29"/>
      <c r="Q331" s="29"/>
      <c r="R331" s="29"/>
      <c r="S331" s="29"/>
      <c r="T331" s="29"/>
      <c r="U331" s="29"/>
      <c r="V331" s="29"/>
      <c r="W331" s="29"/>
      <c r="X331" s="29"/>
      <c r="Y331" s="29"/>
      <c r="Z331" s="29"/>
      <c r="AA331" s="29"/>
      <c r="AB331" s="29"/>
      <c r="AC331" s="29"/>
      <c r="AD331" s="29"/>
      <c r="AE331" s="29"/>
      <c r="AF331" s="29"/>
      <c r="AG331" s="29"/>
      <c r="AH331" s="29"/>
      <c r="AI331" s="29"/>
      <c r="AJ331" s="29"/>
      <c r="AK331" s="29"/>
    </row>
    <row r="332" spans="1:37">
      <c r="A332" s="29"/>
      <c r="B332" s="29"/>
      <c r="C332" s="29"/>
      <c r="F332" s="29"/>
      <c r="G332" s="29"/>
      <c r="H332" s="29"/>
      <c r="I332" s="29"/>
      <c r="J332" s="29"/>
      <c r="K332" s="29"/>
      <c r="L332" s="29"/>
      <c r="M332" s="29"/>
      <c r="N332" s="29"/>
      <c r="O332" s="29"/>
      <c r="P332" s="29"/>
      <c r="Q332" s="29"/>
      <c r="R332" s="29"/>
      <c r="S332" s="29"/>
      <c r="T332" s="29"/>
      <c r="U332" s="29"/>
      <c r="V332" s="29"/>
      <c r="W332" s="29"/>
      <c r="X332" s="29"/>
      <c r="Y332" s="29"/>
      <c r="Z332" s="29"/>
      <c r="AA332" s="29"/>
      <c r="AB332" s="29"/>
      <c r="AC332" s="29"/>
      <c r="AD332" s="29"/>
      <c r="AE332" s="29"/>
      <c r="AF332" s="29"/>
      <c r="AG332" s="29"/>
      <c r="AH332" s="29"/>
      <c r="AI332" s="29"/>
      <c r="AJ332" s="29"/>
      <c r="AK332" s="29"/>
    </row>
    <row r="333" spans="1:37">
      <c r="A333" s="29"/>
      <c r="B333" s="29"/>
      <c r="C333" s="29"/>
      <c r="F333" s="29"/>
      <c r="G333" s="29"/>
      <c r="H333" s="29"/>
      <c r="I333" s="29"/>
      <c r="J333" s="29"/>
      <c r="K333" s="29"/>
      <c r="L333" s="29"/>
      <c r="M333" s="29"/>
      <c r="N333" s="29"/>
      <c r="O333" s="29"/>
      <c r="P333" s="29"/>
      <c r="Q333" s="29"/>
      <c r="R333" s="29"/>
      <c r="S333" s="29"/>
      <c r="T333" s="29"/>
      <c r="U333" s="29"/>
      <c r="V333" s="29"/>
      <c r="W333" s="29"/>
      <c r="X333" s="29"/>
      <c r="Y333" s="29"/>
      <c r="Z333" s="29"/>
      <c r="AA333" s="29"/>
      <c r="AB333" s="29"/>
      <c r="AC333" s="29"/>
      <c r="AD333" s="29"/>
      <c r="AE333" s="29"/>
      <c r="AF333" s="29"/>
      <c r="AG333" s="29"/>
      <c r="AH333" s="29"/>
      <c r="AI333" s="29"/>
      <c r="AJ333" s="29"/>
      <c r="AK333" s="29"/>
    </row>
    <row r="334" spans="1:37">
      <c r="A334" s="29"/>
      <c r="B334" s="29"/>
      <c r="C334" s="29"/>
      <c r="F334" s="29"/>
      <c r="G334" s="29"/>
      <c r="H334" s="29"/>
      <c r="I334" s="29"/>
      <c r="J334" s="29"/>
      <c r="K334" s="29"/>
      <c r="L334" s="29"/>
      <c r="M334" s="29"/>
      <c r="N334" s="29"/>
      <c r="O334" s="29"/>
      <c r="P334" s="29"/>
      <c r="Q334" s="29"/>
      <c r="R334" s="29"/>
      <c r="S334" s="29"/>
      <c r="T334" s="29"/>
      <c r="U334" s="29"/>
      <c r="V334" s="29"/>
      <c r="W334" s="29"/>
      <c r="X334" s="29"/>
      <c r="Y334" s="29"/>
      <c r="Z334" s="29"/>
      <c r="AA334" s="29"/>
      <c r="AB334" s="29"/>
      <c r="AC334" s="29"/>
      <c r="AD334" s="29"/>
      <c r="AE334" s="29"/>
      <c r="AF334" s="29"/>
      <c r="AG334" s="29"/>
      <c r="AH334" s="29"/>
      <c r="AI334" s="29"/>
      <c r="AJ334" s="29"/>
      <c r="AK334" s="29"/>
    </row>
    <row r="335" spans="1:37">
      <c r="A335" s="29"/>
      <c r="B335" s="29"/>
      <c r="C335" s="29"/>
      <c r="F335" s="29"/>
      <c r="G335" s="29"/>
      <c r="H335" s="29"/>
      <c r="I335" s="29"/>
      <c r="J335" s="29"/>
      <c r="K335" s="29"/>
      <c r="L335" s="29"/>
      <c r="M335" s="29"/>
      <c r="N335" s="29"/>
      <c r="O335" s="29"/>
      <c r="P335" s="29"/>
      <c r="Q335" s="29"/>
      <c r="R335" s="29"/>
      <c r="S335" s="29"/>
      <c r="T335" s="29"/>
      <c r="U335" s="29"/>
      <c r="V335" s="29"/>
      <c r="W335" s="29"/>
      <c r="X335" s="29"/>
      <c r="Y335" s="29"/>
      <c r="Z335" s="29"/>
      <c r="AA335" s="29"/>
      <c r="AB335" s="29"/>
      <c r="AC335" s="29"/>
      <c r="AD335" s="29"/>
      <c r="AE335" s="29"/>
      <c r="AF335" s="29"/>
      <c r="AG335" s="29"/>
      <c r="AH335" s="29"/>
      <c r="AI335" s="29"/>
      <c r="AJ335" s="29"/>
      <c r="AK335" s="29"/>
    </row>
    <row r="336" spans="1:37">
      <c r="A336" s="29"/>
      <c r="B336" s="29"/>
      <c r="C336" s="29"/>
      <c r="F336" s="29"/>
      <c r="G336" s="29"/>
      <c r="H336" s="29"/>
      <c r="I336" s="29"/>
      <c r="J336" s="29"/>
      <c r="K336" s="29"/>
      <c r="L336" s="29"/>
      <c r="M336" s="29"/>
      <c r="N336" s="29"/>
      <c r="O336" s="29"/>
      <c r="P336" s="29"/>
      <c r="Q336" s="29"/>
      <c r="R336" s="29"/>
      <c r="S336" s="29"/>
      <c r="T336" s="29"/>
      <c r="U336" s="29"/>
      <c r="V336" s="29"/>
      <c r="W336" s="29"/>
      <c r="X336" s="29"/>
      <c r="Y336" s="29"/>
      <c r="Z336" s="29"/>
      <c r="AA336" s="29"/>
      <c r="AB336" s="29"/>
      <c r="AC336" s="29"/>
      <c r="AD336" s="29"/>
      <c r="AE336" s="29"/>
      <c r="AF336" s="29"/>
      <c r="AG336" s="29"/>
      <c r="AH336" s="29"/>
      <c r="AI336" s="29"/>
      <c r="AJ336" s="29"/>
      <c r="AK336" s="29"/>
    </row>
    <row r="337" spans="1:37">
      <c r="A337" s="29"/>
      <c r="B337" s="29"/>
      <c r="C337" s="29"/>
      <c r="F337" s="29"/>
      <c r="G337" s="29"/>
      <c r="H337" s="29"/>
      <c r="I337" s="29"/>
      <c r="J337" s="29"/>
      <c r="K337" s="29"/>
      <c r="L337" s="29"/>
      <c r="M337" s="29"/>
      <c r="N337" s="29"/>
      <c r="O337" s="29"/>
      <c r="P337" s="29"/>
      <c r="Q337" s="29"/>
      <c r="R337" s="29"/>
      <c r="S337" s="29"/>
      <c r="T337" s="29"/>
      <c r="U337" s="29"/>
      <c r="V337" s="29"/>
      <c r="W337" s="29"/>
      <c r="X337" s="29"/>
      <c r="Y337" s="29"/>
      <c r="Z337" s="29"/>
      <c r="AA337" s="29"/>
      <c r="AB337" s="29"/>
      <c r="AC337" s="29"/>
      <c r="AD337" s="29"/>
      <c r="AE337" s="29"/>
      <c r="AF337" s="29"/>
      <c r="AG337" s="29"/>
      <c r="AH337" s="29"/>
      <c r="AI337" s="29"/>
      <c r="AJ337" s="29"/>
      <c r="AK337" s="29"/>
    </row>
    <row r="338" spans="1:37">
      <c r="A338" s="29"/>
      <c r="B338" s="29"/>
      <c r="C338" s="29"/>
      <c r="F338" s="29"/>
      <c r="G338" s="29"/>
      <c r="H338" s="29"/>
      <c r="I338" s="29"/>
      <c r="J338" s="29"/>
      <c r="K338" s="29"/>
      <c r="L338" s="29"/>
      <c r="M338" s="29"/>
      <c r="N338" s="29"/>
      <c r="O338" s="29"/>
      <c r="P338" s="29"/>
      <c r="Q338" s="29"/>
      <c r="R338" s="29"/>
      <c r="S338" s="29"/>
      <c r="T338" s="29"/>
      <c r="U338" s="29"/>
      <c r="V338" s="29"/>
      <c r="W338" s="29"/>
      <c r="X338" s="29"/>
      <c r="Y338" s="29"/>
      <c r="Z338" s="29"/>
      <c r="AA338" s="29"/>
      <c r="AB338" s="29"/>
      <c r="AC338" s="29"/>
      <c r="AD338" s="29"/>
      <c r="AE338" s="29"/>
      <c r="AF338" s="29"/>
      <c r="AG338" s="29"/>
      <c r="AH338" s="29"/>
      <c r="AI338" s="29"/>
      <c r="AJ338" s="29"/>
      <c r="AK338" s="29"/>
    </row>
    <row r="339" spans="1:37">
      <c r="A339" s="29"/>
      <c r="B339" s="29"/>
      <c r="C339" s="29"/>
      <c r="F339" s="29"/>
      <c r="G339" s="29"/>
      <c r="H339" s="29"/>
      <c r="I339" s="29"/>
      <c r="J339" s="29"/>
      <c r="K339" s="29"/>
      <c r="L339" s="29"/>
      <c r="M339" s="29"/>
      <c r="N339" s="29"/>
      <c r="O339" s="29"/>
      <c r="P339" s="29"/>
      <c r="Q339" s="29"/>
      <c r="R339" s="29"/>
      <c r="S339" s="29"/>
      <c r="T339" s="29"/>
      <c r="U339" s="29"/>
      <c r="V339" s="29"/>
      <c r="W339" s="29"/>
      <c r="X339" s="29"/>
      <c r="Y339" s="29"/>
      <c r="Z339" s="29"/>
      <c r="AA339" s="29"/>
      <c r="AB339" s="29"/>
      <c r="AC339" s="29"/>
      <c r="AD339" s="29"/>
      <c r="AE339" s="29"/>
      <c r="AF339" s="29"/>
      <c r="AG339" s="29"/>
      <c r="AH339" s="29"/>
      <c r="AI339" s="29"/>
      <c r="AJ339" s="29"/>
      <c r="AK339" s="29"/>
    </row>
    <row r="340" spans="1:37">
      <c r="A340" s="29"/>
      <c r="B340" s="29"/>
      <c r="C340" s="29"/>
      <c r="F340" s="29"/>
      <c r="G340" s="29"/>
      <c r="H340" s="29"/>
      <c r="I340" s="29"/>
      <c r="J340" s="29"/>
      <c r="K340" s="29"/>
      <c r="L340" s="29"/>
      <c r="M340" s="29"/>
      <c r="N340" s="29"/>
      <c r="O340" s="29"/>
      <c r="P340" s="29"/>
      <c r="Q340" s="29"/>
      <c r="R340" s="29"/>
      <c r="S340" s="29"/>
      <c r="T340" s="29"/>
      <c r="U340" s="29"/>
      <c r="V340" s="29"/>
      <c r="W340" s="29"/>
      <c r="X340" s="29"/>
      <c r="Y340" s="29"/>
      <c r="Z340" s="29"/>
      <c r="AA340" s="29"/>
      <c r="AB340" s="29"/>
      <c r="AC340" s="29"/>
      <c r="AD340" s="29"/>
      <c r="AE340" s="29"/>
      <c r="AF340" s="29"/>
      <c r="AG340" s="29"/>
      <c r="AH340" s="29"/>
      <c r="AI340" s="29"/>
      <c r="AJ340" s="29"/>
      <c r="AK340" s="29"/>
    </row>
    <row r="341" spans="1:37">
      <c r="A341" s="29"/>
      <c r="B341" s="29"/>
      <c r="C341" s="29"/>
      <c r="F341" s="29"/>
      <c r="G341" s="29"/>
      <c r="H341" s="29"/>
      <c r="I341" s="29"/>
      <c r="J341" s="29"/>
      <c r="K341" s="29"/>
      <c r="L341" s="29"/>
      <c r="M341" s="29"/>
      <c r="N341" s="29"/>
      <c r="O341" s="29"/>
      <c r="P341" s="29"/>
      <c r="Q341" s="29"/>
      <c r="R341" s="29"/>
      <c r="S341" s="29"/>
      <c r="T341" s="29"/>
      <c r="U341" s="29"/>
      <c r="V341" s="29"/>
      <c r="W341" s="29"/>
      <c r="X341" s="29"/>
      <c r="Y341" s="29"/>
      <c r="Z341" s="29"/>
      <c r="AA341" s="29"/>
      <c r="AB341" s="29"/>
      <c r="AC341" s="29"/>
      <c r="AD341" s="29"/>
      <c r="AE341" s="29"/>
      <c r="AF341" s="29"/>
      <c r="AG341" s="29"/>
      <c r="AH341" s="29"/>
      <c r="AI341" s="29"/>
      <c r="AJ341" s="29"/>
      <c r="AK341" s="29"/>
    </row>
    <row r="342" spans="1:37">
      <c r="A342" s="29"/>
      <c r="B342" s="29"/>
      <c r="C342" s="29"/>
      <c r="F342" s="29"/>
      <c r="G342" s="29"/>
      <c r="H342" s="29"/>
      <c r="I342" s="29"/>
      <c r="J342" s="29"/>
      <c r="K342" s="29"/>
      <c r="L342" s="29"/>
      <c r="M342" s="29"/>
      <c r="N342" s="29"/>
      <c r="O342" s="29"/>
      <c r="P342" s="29"/>
      <c r="Q342" s="29"/>
      <c r="R342" s="29"/>
      <c r="S342" s="29"/>
      <c r="T342" s="29"/>
      <c r="U342" s="29"/>
      <c r="V342" s="29"/>
      <c r="W342" s="29"/>
      <c r="X342" s="29"/>
      <c r="Y342" s="29"/>
      <c r="Z342" s="29"/>
      <c r="AA342" s="29"/>
      <c r="AB342" s="29"/>
      <c r="AC342" s="29"/>
      <c r="AD342" s="29"/>
      <c r="AE342" s="29"/>
      <c r="AF342" s="29"/>
      <c r="AG342" s="29"/>
      <c r="AH342" s="29"/>
      <c r="AI342" s="29"/>
      <c r="AJ342" s="29"/>
      <c r="AK342" s="29"/>
    </row>
    <row r="343" spans="1:37">
      <c r="A343" s="29"/>
      <c r="B343" s="29"/>
      <c r="C343" s="29"/>
      <c r="F343" s="29"/>
      <c r="G343" s="29"/>
      <c r="H343" s="29"/>
      <c r="I343" s="29"/>
      <c r="J343" s="29"/>
      <c r="K343" s="29"/>
      <c r="L343" s="29"/>
      <c r="M343" s="29"/>
      <c r="N343" s="29"/>
      <c r="O343" s="29"/>
      <c r="P343" s="29"/>
      <c r="Q343" s="29"/>
      <c r="R343" s="29"/>
      <c r="S343" s="29"/>
      <c r="T343" s="29"/>
      <c r="U343" s="29"/>
      <c r="V343" s="29"/>
      <c r="W343" s="29"/>
      <c r="X343" s="29"/>
      <c r="Y343" s="29"/>
      <c r="Z343" s="29"/>
      <c r="AA343" s="29"/>
      <c r="AB343" s="29"/>
      <c r="AC343" s="29"/>
      <c r="AD343" s="29"/>
      <c r="AE343" s="29"/>
      <c r="AF343" s="29"/>
      <c r="AG343" s="29"/>
      <c r="AH343" s="29"/>
      <c r="AI343" s="29"/>
      <c r="AJ343" s="29"/>
      <c r="AK343" s="29"/>
    </row>
    <row r="344" spans="1:37">
      <c r="A344" s="29"/>
      <c r="B344" s="29"/>
      <c r="C344" s="29"/>
      <c r="F344" s="29"/>
      <c r="G344" s="29"/>
      <c r="H344" s="29"/>
      <c r="I344" s="29"/>
      <c r="J344" s="29"/>
      <c r="K344" s="29"/>
      <c r="L344" s="29"/>
      <c r="M344" s="29"/>
      <c r="N344" s="29"/>
      <c r="O344" s="29"/>
      <c r="P344" s="29"/>
      <c r="Q344" s="29"/>
      <c r="R344" s="29"/>
      <c r="S344" s="29"/>
      <c r="T344" s="29"/>
      <c r="U344" s="29"/>
      <c r="V344" s="29"/>
      <c r="W344" s="29"/>
      <c r="X344" s="29"/>
      <c r="Y344" s="29"/>
      <c r="Z344" s="29"/>
      <c r="AA344" s="29"/>
      <c r="AB344" s="29"/>
      <c r="AC344" s="29"/>
      <c r="AD344" s="29"/>
      <c r="AE344" s="29"/>
      <c r="AF344" s="29"/>
      <c r="AG344" s="29"/>
      <c r="AH344" s="29"/>
      <c r="AI344" s="29"/>
      <c r="AJ344" s="29"/>
      <c r="AK344" s="29"/>
    </row>
    <row r="345" spans="1:37">
      <c r="A345" s="29"/>
      <c r="B345" s="29"/>
      <c r="C345" s="29"/>
      <c r="F345" s="29"/>
      <c r="G345" s="29"/>
      <c r="H345" s="29"/>
      <c r="I345" s="29"/>
      <c r="J345" s="29"/>
      <c r="K345" s="29"/>
      <c r="L345" s="29"/>
      <c r="M345" s="29"/>
      <c r="N345" s="29"/>
      <c r="O345" s="29"/>
      <c r="P345" s="29"/>
      <c r="Q345" s="29"/>
      <c r="R345" s="29"/>
      <c r="S345" s="29"/>
      <c r="T345" s="29"/>
      <c r="U345" s="29"/>
      <c r="V345" s="29"/>
      <c r="W345" s="29"/>
      <c r="X345" s="29"/>
      <c r="Y345" s="29"/>
      <c r="Z345" s="29"/>
      <c r="AA345" s="29"/>
      <c r="AB345" s="29"/>
      <c r="AC345" s="29"/>
      <c r="AD345" s="29"/>
      <c r="AE345" s="29"/>
      <c r="AF345" s="29"/>
      <c r="AG345" s="29"/>
      <c r="AH345" s="29"/>
      <c r="AI345" s="29"/>
      <c r="AJ345" s="29"/>
      <c r="AK345" s="29"/>
    </row>
    <row r="346" spans="1:37">
      <c r="A346" s="29"/>
      <c r="B346" s="29"/>
      <c r="C346" s="29"/>
      <c r="F346" s="29"/>
      <c r="G346" s="29"/>
      <c r="H346" s="29"/>
      <c r="I346" s="29"/>
      <c r="J346" s="29"/>
      <c r="K346" s="29"/>
      <c r="L346" s="29"/>
      <c r="M346" s="29"/>
      <c r="N346" s="29"/>
      <c r="O346" s="29"/>
      <c r="P346" s="29"/>
      <c r="Q346" s="29"/>
      <c r="R346" s="29"/>
      <c r="S346" s="29"/>
      <c r="T346" s="29"/>
      <c r="U346" s="29"/>
      <c r="V346" s="29"/>
      <c r="W346" s="29"/>
      <c r="X346" s="29"/>
      <c r="Y346" s="29"/>
      <c r="Z346" s="29"/>
      <c r="AA346" s="29"/>
      <c r="AB346" s="29"/>
      <c r="AC346" s="29"/>
      <c r="AD346" s="29"/>
      <c r="AE346" s="29"/>
      <c r="AF346" s="29"/>
      <c r="AG346" s="29"/>
      <c r="AH346" s="29"/>
      <c r="AI346" s="29"/>
      <c r="AJ346" s="29"/>
      <c r="AK346" s="29"/>
    </row>
    <row r="347" spans="1:37">
      <c r="A347" s="29"/>
      <c r="B347" s="29"/>
      <c r="C347" s="29"/>
      <c r="F347" s="29"/>
      <c r="G347" s="29"/>
      <c r="H347" s="29"/>
      <c r="I347" s="29"/>
      <c r="J347" s="29"/>
      <c r="K347" s="29"/>
      <c r="L347" s="29"/>
      <c r="M347" s="29"/>
      <c r="N347" s="29"/>
      <c r="O347" s="29"/>
      <c r="P347" s="29"/>
      <c r="Q347" s="29"/>
      <c r="R347" s="29"/>
      <c r="S347" s="29"/>
      <c r="T347" s="29"/>
      <c r="U347" s="29"/>
      <c r="V347" s="29"/>
      <c r="W347" s="29"/>
      <c r="X347" s="29"/>
      <c r="Y347" s="29"/>
      <c r="Z347" s="29"/>
      <c r="AA347" s="29"/>
      <c r="AB347" s="29"/>
      <c r="AC347" s="29"/>
      <c r="AD347" s="29"/>
      <c r="AE347" s="29"/>
      <c r="AF347" s="29"/>
      <c r="AG347" s="29"/>
      <c r="AH347" s="29"/>
      <c r="AI347" s="29"/>
      <c r="AJ347" s="29"/>
      <c r="AK347" s="29"/>
    </row>
    <row r="348" spans="1:37">
      <c r="A348" s="29"/>
      <c r="B348" s="29"/>
      <c r="C348" s="29"/>
      <c r="F348" s="29"/>
      <c r="G348" s="29"/>
      <c r="H348" s="29"/>
      <c r="I348" s="29"/>
      <c r="J348" s="29"/>
      <c r="K348" s="29"/>
      <c r="L348" s="29"/>
      <c r="M348" s="29"/>
      <c r="N348" s="29"/>
      <c r="O348" s="29"/>
      <c r="P348" s="29"/>
      <c r="Q348" s="29"/>
      <c r="R348" s="29"/>
      <c r="S348" s="29"/>
      <c r="T348" s="29"/>
      <c r="U348" s="29"/>
      <c r="V348" s="29"/>
      <c r="W348" s="29"/>
      <c r="X348" s="29"/>
      <c r="Y348" s="29"/>
      <c r="Z348" s="29"/>
      <c r="AA348" s="29"/>
      <c r="AB348" s="29"/>
      <c r="AC348" s="29"/>
      <c r="AD348" s="29"/>
      <c r="AE348" s="29"/>
      <c r="AF348" s="29"/>
      <c r="AG348" s="29"/>
      <c r="AH348" s="29"/>
      <c r="AI348" s="29"/>
      <c r="AJ348" s="29"/>
      <c r="AK348" s="29"/>
    </row>
    <row r="349" spans="1:37">
      <c r="A349" s="29"/>
      <c r="B349" s="29"/>
      <c r="C349" s="29"/>
      <c r="F349" s="29"/>
      <c r="G349" s="29"/>
      <c r="H349" s="29"/>
      <c r="I349" s="29"/>
      <c r="J349" s="29"/>
      <c r="K349" s="29"/>
      <c r="L349" s="29"/>
      <c r="M349" s="29"/>
      <c r="N349" s="29"/>
      <c r="O349" s="29"/>
      <c r="P349" s="29"/>
      <c r="Q349" s="29"/>
      <c r="R349" s="29"/>
      <c r="S349" s="29"/>
      <c r="T349" s="29"/>
      <c r="U349" s="29"/>
      <c r="V349" s="29"/>
      <c r="W349" s="29"/>
      <c r="X349" s="29"/>
      <c r="Y349" s="29"/>
      <c r="Z349" s="29"/>
      <c r="AA349" s="29"/>
      <c r="AB349" s="29"/>
      <c r="AC349" s="29"/>
      <c r="AD349" s="29"/>
      <c r="AE349" s="29"/>
      <c r="AF349" s="29"/>
      <c r="AG349" s="29"/>
      <c r="AH349" s="29"/>
      <c r="AI349" s="29"/>
      <c r="AJ349" s="29"/>
      <c r="AK349" s="29"/>
    </row>
    <row r="350" spans="1:37">
      <c r="A350" s="29"/>
      <c r="B350" s="29"/>
      <c r="C350" s="29"/>
      <c r="F350" s="29"/>
      <c r="G350" s="29"/>
      <c r="H350" s="29"/>
      <c r="I350" s="29"/>
      <c r="J350" s="29"/>
      <c r="K350" s="29"/>
      <c r="L350" s="29"/>
      <c r="M350" s="29"/>
      <c r="N350" s="29"/>
      <c r="O350" s="29"/>
      <c r="P350" s="29"/>
      <c r="Q350" s="29"/>
      <c r="R350" s="29"/>
      <c r="S350" s="29"/>
      <c r="T350" s="29"/>
      <c r="U350" s="29"/>
      <c r="V350" s="29"/>
      <c r="W350" s="29"/>
      <c r="X350" s="29"/>
      <c r="Y350" s="29"/>
      <c r="Z350" s="29"/>
      <c r="AA350" s="29"/>
      <c r="AB350" s="29"/>
      <c r="AC350" s="29"/>
      <c r="AD350" s="29"/>
      <c r="AE350" s="29"/>
      <c r="AF350" s="29"/>
      <c r="AG350" s="29"/>
      <c r="AH350" s="29"/>
      <c r="AI350" s="29"/>
      <c r="AJ350" s="29"/>
      <c r="AK350" s="29"/>
    </row>
    <row r="351" spans="1:37">
      <c r="A351" s="29"/>
      <c r="B351" s="29"/>
      <c r="C351" s="29"/>
      <c r="F351" s="29"/>
      <c r="G351" s="29"/>
      <c r="H351" s="29"/>
      <c r="I351" s="29"/>
      <c r="J351" s="29"/>
      <c r="K351" s="29"/>
      <c r="L351" s="29"/>
      <c r="M351" s="29"/>
      <c r="N351" s="29"/>
      <c r="O351" s="29"/>
      <c r="P351" s="29"/>
      <c r="Q351" s="29"/>
      <c r="R351" s="29"/>
      <c r="S351" s="29"/>
      <c r="T351" s="29"/>
      <c r="U351" s="29"/>
      <c r="V351" s="29"/>
      <c r="W351" s="29"/>
      <c r="X351" s="29"/>
      <c r="Y351" s="29"/>
      <c r="Z351" s="29"/>
      <c r="AA351" s="29"/>
      <c r="AB351" s="29"/>
      <c r="AC351" s="29"/>
      <c r="AD351" s="29"/>
      <c r="AE351" s="29"/>
      <c r="AF351" s="29"/>
      <c r="AG351" s="29"/>
      <c r="AH351" s="29"/>
      <c r="AI351" s="29"/>
      <c r="AJ351" s="29"/>
      <c r="AK351" s="29"/>
    </row>
    <row r="352" spans="1:37">
      <c r="A352" s="29"/>
      <c r="B352" s="29"/>
      <c r="C352" s="29"/>
      <c r="F352" s="29"/>
      <c r="G352" s="29"/>
      <c r="H352" s="29"/>
      <c r="I352" s="29"/>
      <c r="J352" s="29"/>
      <c r="K352" s="29"/>
      <c r="L352" s="29"/>
      <c r="M352" s="29"/>
      <c r="N352" s="29"/>
      <c r="O352" s="29"/>
      <c r="P352" s="29"/>
      <c r="Q352" s="29"/>
      <c r="R352" s="29"/>
      <c r="S352" s="29"/>
      <c r="T352" s="29"/>
      <c r="U352" s="29"/>
      <c r="V352" s="29"/>
      <c r="W352" s="29"/>
      <c r="X352" s="29"/>
      <c r="Y352" s="29"/>
      <c r="Z352" s="29"/>
      <c r="AA352" s="29"/>
      <c r="AB352" s="29"/>
      <c r="AC352" s="29"/>
      <c r="AD352" s="29"/>
      <c r="AE352" s="29"/>
      <c r="AF352" s="29"/>
      <c r="AG352" s="29"/>
      <c r="AH352" s="29"/>
      <c r="AI352" s="29"/>
      <c r="AJ352" s="29"/>
      <c r="AK352" s="29"/>
    </row>
    <row r="353" spans="1:37">
      <c r="A353" s="29"/>
      <c r="B353" s="29"/>
      <c r="C353" s="29"/>
      <c r="F353" s="29"/>
      <c r="G353" s="29"/>
      <c r="H353" s="29"/>
      <c r="I353" s="29"/>
      <c r="J353" s="29"/>
      <c r="K353" s="29"/>
      <c r="L353" s="29"/>
      <c r="M353" s="29"/>
      <c r="N353" s="29"/>
      <c r="O353" s="29"/>
      <c r="P353" s="29"/>
      <c r="Q353" s="29"/>
      <c r="R353" s="29"/>
      <c r="S353" s="29"/>
      <c r="T353" s="29"/>
      <c r="U353" s="29"/>
      <c r="V353" s="29"/>
      <c r="W353" s="29"/>
      <c r="X353" s="29"/>
      <c r="Y353" s="29"/>
      <c r="Z353" s="29"/>
      <c r="AA353" s="29"/>
      <c r="AB353" s="29"/>
      <c r="AC353" s="29"/>
      <c r="AD353" s="29"/>
      <c r="AE353" s="29"/>
      <c r="AF353" s="29"/>
      <c r="AG353" s="29"/>
      <c r="AH353" s="29"/>
      <c r="AI353" s="29"/>
      <c r="AJ353" s="29"/>
      <c r="AK353" s="29"/>
    </row>
    <row r="354" spans="1:37">
      <c r="A354" s="29"/>
      <c r="B354" s="29"/>
      <c r="C354" s="29"/>
      <c r="F354" s="29"/>
      <c r="G354" s="29"/>
      <c r="H354" s="29"/>
      <c r="I354" s="29"/>
      <c r="J354" s="29"/>
      <c r="K354" s="29"/>
      <c r="L354" s="29"/>
      <c r="M354" s="29"/>
      <c r="N354" s="29"/>
      <c r="O354" s="29"/>
      <c r="P354" s="29"/>
      <c r="Q354" s="29"/>
      <c r="R354" s="29"/>
      <c r="S354" s="29"/>
      <c r="T354" s="29"/>
      <c r="U354" s="29"/>
      <c r="V354" s="29"/>
      <c r="W354" s="29"/>
      <c r="X354" s="29"/>
      <c r="Y354" s="29"/>
      <c r="Z354" s="29"/>
      <c r="AA354" s="29"/>
      <c r="AB354" s="29"/>
      <c r="AC354" s="29"/>
      <c r="AD354" s="29"/>
      <c r="AE354" s="29"/>
      <c r="AF354" s="29"/>
      <c r="AG354" s="29"/>
      <c r="AH354" s="29"/>
      <c r="AI354" s="29"/>
      <c r="AJ354" s="29"/>
      <c r="AK354" s="29"/>
    </row>
    <row r="355" spans="1:37">
      <c r="A355" s="29"/>
      <c r="B355" s="29"/>
      <c r="C355" s="29"/>
      <c r="F355" s="29"/>
      <c r="G355" s="29"/>
      <c r="H355" s="29"/>
      <c r="I355" s="29"/>
      <c r="J355" s="29"/>
      <c r="K355" s="29"/>
      <c r="L355" s="29"/>
      <c r="M355" s="29"/>
      <c r="N355" s="29"/>
      <c r="O355" s="29"/>
      <c r="P355" s="29"/>
      <c r="Q355" s="29"/>
      <c r="R355" s="29"/>
      <c r="S355" s="29"/>
      <c r="T355" s="29"/>
      <c r="U355" s="29"/>
      <c r="V355" s="29"/>
      <c r="W355" s="29"/>
      <c r="X355" s="29"/>
      <c r="Y355" s="29"/>
      <c r="Z355" s="29"/>
      <c r="AA355" s="29"/>
      <c r="AB355" s="29"/>
      <c r="AC355" s="29"/>
      <c r="AD355" s="29"/>
      <c r="AE355" s="29"/>
      <c r="AF355" s="29"/>
      <c r="AG355" s="29"/>
      <c r="AH355" s="29"/>
      <c r="AI355" s="29"/>
      <c r="AJ355" s="29"/>
      <c r="AK355" s="29"/>
    </row>
    <row r="356" spans="1:37">
      <c r="A356" s="29"/>
      <c r="B356" s="29"/>
      <c r="C356" s="29"/>
      <c r="F356" s="29"/>
      <c r="G356" s="29"/>
      <c r="H356" s="29"/>
      <c r="I356" s="29"/>
      <c r="J356" s="29"/>
      <c r="K356" s="29"/>
      <c r="L356" s="29"/>
      <c r="M356" s="29"/>
      <c r="N356" s="29"/>
      <c r="O356" s="29"/>
      <c r="P356" s="29"/>
      <c r="Q356" s="29"/>
      <c r="R356" s="29"/>
      <c r="S356" s="29"/>
      <c r="T356" s="29"/>
      <c r="U356" s="29"/>
      <c r="V356" s="29"/>
      <c r="W356" s="29"/>
      <c r="X356" s="29"/>
      <c r="Y356" s="29"/>
      <c r="Z356" s="29"/>
      <c r="AA356" s="29"/>
      <c r="AB356" s="29"/>
      <c r="AC356" s="29"/>
      <c r="AD356" s="29"/>
      <c r="AE356" s="29"/>
      <c r="AF356" s="29"/>
      <c r="AG356" s="29"/>
      <c r="AH356" s="29"/>
      <c r="AI356" s="29"/>
      <c r="AJ356" s="29"/>
      <c r="AK356" s="29"/>
    </row>
    <row r="357" spans="1:37">
      <c r="A357" s="29"/>
      <c r="B357" s="29"/>
      <c r="C357" s="29"/>
      <c r="F357" s="29"/>
      <c r="G357" s="29"/>
      <c r="H357" s="29"/>
      <c r="I357" s="29"/>
      <c r="J357" s="29"/>
      <c r="K357" s="29"/>
      <c r="L357" s="29"/>
      <c r="M357" s="29"/>
      <c r="N357" s="29"/>
      <c r="O357" s="29"/>
      <c r="P357" s="29"/>
      <c r="Q357" s="29"/>
      <c r="R357" s="29"/>
      <c r="S357" s="29"/>
      <c r="T357" s="29"/>
      <c r="U357" s="29"/>
      <c r="V357" s="29"/>
      <c r="W357" s="29"/>
      <c r="X357" s="29"/>
      <c r="Y357" s="29"/>
      <c r="Z357" s="29"/>
      <c r="AA357" s="29"/>
      <c r="AB357" s="29"/>
      <c r="AC357" s="29"/>
      <c r="AD357" s="29"/>
      <c r="AE357" s="29"/>
      <c r="AF357" s="29"/>
      <c r="AG357" s="29"/>
      <c r="AH357" s="29"/>
      <c r="AI357" s="29"/>
      <c r="AJ357" s="29"/>
      <c r="AK357" s="29"/>
    </row>
    <row r="358" spans="1:37">
      <c r="C358" s="30"/>
      <c r="F358" s="29"/>
      <c r="G358" s="30"/>
    </row>
    <row r="359" spans="1:37">
      <c r="C359" s="30"/>
      <c r="F359" s="29"/>
      <c r="G359" s="30"/>
    </row>
    <row r="360" spans="1:37">
      <c r="C360" s="30"/>
      <c r="F360" s="29"/>
      <c r="G360" s="30"/>
    </row>
    <row r="361" spans="1:37">
      <c r="C361" s="30"/>
      <c r="F361" s="29"/>
      <c r="G361" s="30"/>
    </row>
    <row r="362" spans="1:37">
      <c r="C362" s="30"/>
      <c r="F362" s="29"/>
      <c r="G362" s="30"/>
    </row>
    <row r="363" spans="1:37">
      <c r="C363" s="30"/>
    </row>
    <row r="364" spans="1:37">
      <c r="C364" s="30"/>
    </row>
    <row r="365" spans="1:37">
      <c r="C365" s="30"/>
    </row>
  </sheetData>
  <sheetProtection sheet="1" objects="1" scenarios="1"/>
  <mergeCells count="32">
    <mergeCell ref="E2:F2"/>
    <mergeCell ref="AT14:AT15"/>
    <mergeCell ref="AP14:AP15"/>
    <mergeCell ref="AQ14:AQ15"/>
    <mergeCell ref="M14:M15"/>
    <mergeCell ref="AS14:AS15"/>
    <mergeCell ref="AL14:AL15"/>
    <mergeCell ref="AK14:AK15"/>
    <mergeCell ref="S14:S15"/>
    <mergeCell ref="U14:U15"/>
    <mergeCell ref="V14:V15"/>
    <mergeCell ref="AR14:AR15"/>
    <mergeCell ref="AN14:AN15"/>
    <mergeCell ref="AM14:AM15"/>
    <mergeCell ref="P14:P15"/>
    <mergeCell ref="W14:W15"/>
    <mergeCell ref="A14:A15"/>
    <mergeCell ref="B14:B15"/>
    <mergeCell ref="C14:C15"/>
    <mergeCell ref="G14:G15"/>
    <mergeCell ref="H14:H15"/>
    <mergeCell ref="G4:H4"/>
    <mergeCell ref="N14:N15"/>
    <mergeCell ref="O14:O15"/>
    <mergeCell ref="J14:J15"/>
    <mergeCell ref="K14:K15"/>
    <mergeCell ref="I14:I15"/>
    <mergeCell ref="C8:C11"/>
    <mergeCell ref="E14:E15"/>
    <mergeCell ref="D14:D15"/>
    <mergeCell ref="Q14:Q15"/>
    <mergeCell ref="T14:T15"/>
  </mergeCells>
  <hyperlinks>
    <hyperlink ref="E2:F2" location="Startseite!C7" display="zurück zur Startseite"/>
  </hyperlinks>
  <pageMargins left="1.5748031496062993" right="0.78740157480314965" top="0.98425196850393704" bottom="0.98425196850393704" header="0.51181102362204722" footer="0.51181102362204722"/>
  <pageSetup paperSize="9" scale="96" orientation="portrait" horizontalDpi="300" verticalDpi="300" r:id="rId1"/>
  <headerFooter alignWithMargins="0">
    <oddFooter>&amp;L&amp;D&amp;C            &amp;RCopyright: Handwerkskammer Düsseldorf</oddFooter>
  </headerFooter>
  <colBreaks count="4" manualBreakCount="4">
    <brk id="6" min="3" max="41" man="1"/>
    <brk id="30" min="3" max="41" man="1"/>
    <brk id="36" min="3" max="41" man="1"/>
    <brk id="41" min="3" max="41" man="1"/>
  </col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4221">
    <tabColor theme="4" tint="0.79998168889431442"/>
    <outlinePr summaryBelow="0"/>
    <pageSetUpPr fitToPage="1"/>
  </sheetPr>
  <dimension ref="A1:AP599"/>
  <sheetViews>
    <sheetView showGridLines="0" zoomScale="60" zoomScaleNormal="60" workbookViewId="0">
      <selection activeCell="D15" sqref="D15"/>
    </sheetView>
  </sheetViews>
  <sheetFormatPr baseColWidth="10" defaultColWidth="11.42578125" defaultRowHeight="12.75" outlineLevelRow="1" outlineLevelCol="1"/>
  <cols>
    <col min="1" max="1" width="20.85546875" style="14" customWidth="1"/>
    <col min="2" max="2" width="5.42578125" style="14" customWidth="1"/>
    <col min="3" max="3" width="4.7109375" style="14" customWidth="1"/>
    <col min="4" max="4" width="35.42578125" style="14" customWidth="1"/>
    <col min="5" max="5" width="6.7109375" style="19" customWidth="1"/>
    <col min="6" max="6" width="8.5703125" style="14" customWidth="1"/>
    <col min="7" max="7" width="9.7109375" style="14" customWidth="1"/>
    <col min="8" max="8" width="11" style="14" customWidth="1"/>
    <col min="9" max="9" width="8.42578125" style="14" customWidth="1"/>
    <col min="10" max="10" width="12" style="14" customWidth="1"/>
    <col min="11" max="11" width="16.140625" style="14" customWidth="1"/>
    <col min="12" max="12" width="15.42578125" style="14" customWidth="1"/>
    <col min="13" max="13" width="14.140625" style="14" customWidth="1"/>
    <col min="14" max="14" width="12.42578125" style="14" customWidth="1"/>
    <col min="15" max="15" width="15.140625" style="14" customWidth="1"/>
    <col min="16" max="18" width="12" style="14" hidden="1" customWidth="1" outlineLevel="1"/>
    <col min="19" max="19" width="31.140625" style="20" customWidth="1" collapsed="1"/>
    <col min="20" max="20" width="15.85546875" style="21" customWidth="1"/>
    <col min="21" max="28" width="11.42578125" style="20" customWidth="1"/>
    <col min="29" max="42" width="11.42578125" style="20"/>
    <col min="43" max="16384" width="11.42578125" style="14"/>
  </cols>
  <sheetData>
    <row r="1" spans="3:42">
      <c r="S1" s="14"/>
      <c r="T1" s="14"/>
      <c r="U1" s="14"/>
      <c r="V1" s="14"/>
      <c r="W1" s="14"/>
      <c r="X1" s="14"/>
      <c r="Y1" s="14"/>
      <c r="Z1" s="14"/>
      <c r="AA1" s="14"/>
      <c r="AB1" s="14"/>
      <c r="AC1" s="14"/>
      <c r="AD1" s="14"/>
      <c r="AE1" s="14"/>
      <c r="AF1" s="14"/>
      <c r="AG1" s="14"/>
      <c r="AH1" s="14"/>
      <c r="AI1" s="14"/>
      <c r="AJ1" s="14"/>
      <c r="AK1" s="14"/>
      <c r="AL1" s="14"/>
      <c r="AM1" s="14"/>
      <c r="AN1" s="14"/>
      <c r="AO1" s="14"/>
      <c r="AP1" s="14"/>
    </row>
    <row r="2" spans="3:42">
      <c r="K2" s="1191" t="s">
        <v>520</v>
      </c>
      <c r="L2" s="1192"/>
      <c r="N2" s="1189" t="s">
        <v>519</v>
      </c>
      <c r="O2" s="1190"/>
      <c r="S2" s="14"/>
      <c r="T2" s="14"/>
      <c r="U2" s="14"/>
      <c r="V2" s="14"/>
      <c r="W2" s="14"/>
      <c r="X2" s="14"/>
      <c r="Y2" s="14"/>
      <c r="Z2" s="14"/>
      <c r="AA2" s="14"/>
      <c r="AB2" s="14"/>
      <c r="AC2" s="14"/>
      <c r="AD2" s="14"/>
      <c r="AE2" s="14"/>
      <c r="AF2" s="14"/>
      <c r="AG2" s="14"/>
      <c r="AH2" s="14"/>
      <c r="AI2" s="14"/>
      <c r="AJ2" s="14"/>
      <c r="AK2" s="14"/>
      <c r="AL2" s="14"/>
      <c r="AM2" s="14"/>
      <c r="AN2" s="14"/>
      <c r="AO2" s="14"/>
      <c r="AP2" s="14"/>
    </row>
    <row r="3" spans="3:42">
      <c r="S3" s="14"/>
      <c r="T3" s="14"/>
      <c r="U3" s="14"/>
      <c r="V3" s="14"/>
      <c r="W3" s="14"/>
      <c r="X3" s="14"/>
      <c r="Y3" s="14"/>
      <c r="Z3" s="14"/>
      <c r="AA3" s="14"/>
      <c r="AB3" s="14"/>
      <c r="AC3" s="14"/>
      <c r="AD3" s="14"/>
      <c r="AE3" s="14"/>
      <c r="AF3" s="14"/>
      <c r="AG3" s="14"/>
      <c r="AH3" s="14"/>
      <c r="AI3" s="14"/>
      <c r="AJ3" s="14"/>
      <c r="AK3" s="14"/>
      <c r="AL3" s="14"/>
      <c r="AM3" s="14"/>
      <c r="AN3" s="14"/>
      <c r="AO3" s="14"/>
      <c r="AP3" s="14"/>
    </row>
    <row r="4" spans="3:42" ht="22.5" customHeight="1">
      <c r="C4" s="215" t="str">
        <f xml:space="preserve"> CONCATENATE( "Personalkosten 1. Jahr des Unternehmens:  ", Startseite!C14)</f>
        <v xml:space="preserve">Personalkosten 1. Jahr des Unternehmens:  </v>
      </c>
      <c r="D4" s="295"/>
      <c r="E4" s="296"/>
      <c r="F4" s="295"/>
      <c r="G4" s="295"/>
      <c r="H4" s="295"/>
      <c r="I4" s="297"/>
      <c r="J4" s="295"/>
      <c r="K4" s="297" t="str">
        <f>IF(Startseite!D16=0,"","       Planungszeitraum:")</f>
        <v xml:space="preserve">       Planungszeitraum:</v>
      </c>
      <c r="L4" s="295"/>
      <c r="M4" s="298">
        <f>IF(Startseite!D16=0,"",Startseite!D16)</f>
        <v>43678</v>
      </c>
      <c r="N4" s="299" t="s">
        <v>197</v>
      </c>
      <c r="O4" s="298">
        <f>IF(M4="","",M4+350)</f>
        <v>44028</v>
      </c>
      <c r="P4" s="295"/>
      <c r="Q4" s="295"/>
      <c r="R4" s="295"/>
      <c r="S4" s="14"/>
      <c r="T4" s="14"/>
      <c r="U4" s="14"/>
      <c r="V4" s="14"/>
      <c r="W4" s="14"/>
      <c r="X4" s="14"/>
      <c r="Y4" s="14"/>
      <c r="Z4" s="14"/>
      <c r="AA4" s="14"/>
      <c r="AB4" s="14"/>
      <c r="AC4" s="14"/>
      <c r="AD4" s="14"/>
      <c r="AE4" s="14"/>
      <c r="AF4" s="14"/>
      <c r="AG4" s="14"/>
      <c r="AH4" s="14"/>
      <c r="AI4" s="14"/>
      <c r="AJ4" s="14"/>
      <c r="AK4" s="14"/>
      <c r="AL4" s="14"/>
      <c r="AM4" s="14"/>
      <c r="AN4" s="14"/>
      <c r="AO4" s="14"/>
      <c r="AP4" s="14"/>
    </row>
    <row r="5" spans="3:42" ht="25.5">
      <c r="C5" s="302"/>
      <c r="D5" s="295"/>
      <c r="E5" s="296"/>
      <c r="F5" s="295"/>
      <c r="G5" s="295"/>
      <c r="H5" s="297"/>
      <c r="I5" s="297"/>
      <c r="J5" s="297"/>
      <c r="K5" s="295" t="str">
        <f>TEXT(M4, " - " )</f>
        <v xml:space="preserve"> - </v>
      </c>
      <c r="L5" s="303"/>
      <c r="M5" s="299"/>
      <c r="N5" s="304"/>
      <c r="O5" s="295"/>
      <c r="P5" s="295"/>
      <c r="Q5" s="295"/>
      <c r="R5" s="295"/>
      <c r="S5" s="14"/>
      <c r="T5" s="14"/>
      <c r="U5" s="14"/>
      <c r="V5" s="14"/>
      <c r="W5" s="14"/>
      <c r="X5" s="14"/>
      <c r="Y5" s="14"/>
      <c r="Z5" s="14"/>
      <c r="AA5" s="14"/>
      <c r="AB5" s="14"/>
      <c r="AC5" s="14"/>
      <c r="AD5" s="14"/>
      <c r="AE5" s="14"/>
      <c r="AF5" s="14"/>
      <c r="AG5" s="14"/>
      <c r="AH5" s="14"/>
      <c r="AI5" s="14"/>
      <c r="AJ5" s="14"/>
      <c r="AK5" s="14"/>
      <c r="AL5" s="14"/>
      <c r="AM5" s="14"/>
      <c r="AN5" s="14"/>
      <c r="AO5" s="14"/>
      <c r="AP5" s="14"/>
    </row>
    <row r="6" spans="3:42" ht="20.100000000000001" customHeight="1">
      <c r="C6" s="295"/>
      <c r="D6" s="295"/>
      <c r="E6" s="296"/>
      <c r="F6" s="295"/>
      <c r="G6" s="295"/>
      <c r="H6" s="306"/>
      <c r="I6" s="307" t="s">
        <v>10</v>
      </c>
      <c r="J6" s="295"/>
      <c r="K6" s="295"/>
      <c r="L6" s="973">
        <f>1+0.073+0.0045+0.01525+0.093+0.0125+0.0006+0.035+0.0047</f>
        <v>1.2385499999999996</v>
      </c>
      <c r="M6" s="308"/>
      <c r="N6" s="295"/>
      <c r="O6" s="295"/>
      <c r="P6" s="295"/>
      <c r="Q6" s="295"/>
      <c r="R6" s="295"/>
      <c r="S6" s="301"/>
      <c r="T6" s="301"/>
      <c r="U6" s="300"/>
      <c r="V6" s="300"/>
      <c r="W6" s="300"/>
      <c r="X6" s="300"/>
      <c r="Y6" s="300"/>
      <c r="Z6" s="300"/>
      <c r="AA6" s="300"/>
      <c r="AB6" s="300"/>
      <c r="AC6" s="305"/>
      <c r="AD6" s="305"/>
      <c r="AE6" s="305"/>
      <c r="AF6" s="305"/>
      <c r="AG6" s="50"/>
      <c r="AH6" s="50"/>
      <c r="AI6" s="50"/>
      <c r="AJ6" s="50"/>
      <c r="AK6" s="50"/>
      <c r="AL6" s="50"/>
      <c r="AM6" s="50"/>
      <c r="AN6" s="50"/>
      <c r="AO6" s="50"/>
      <c r="AP6" s="50"/>
    </row>
    <row r="7" spans="3:42" ht="20.100000000000001" customHeight="1">
      <c r="C7" s="295"/>
      <c r="D7" s="295"/>
      <c r="E7" s="296"/>
      <c r="F7" s="295"/>
      <c r="G7" s="295"/>
      <c r="H7" s="295"/>
      <c r="I7" s="309" t="s">
        <v>323</v>
      </c>
      <c r="J7" s="310"/>
      <c r="K7" s="295"/>
      <c r="L7" s="311">
        <f>1+0.13+0.15+0.009+0.0024+0.0006+0.02</f>
        <v>1.3119999999999996</v>
      </c>
      <c r="M7" s="295"/>
      <c r="N7" s="295"/>
      <c r="O7" s="295"/>
      <c r="P7" s="295"/>
      <c r="Q7" s="295"/>
      <c r="R7" s="295"/>
      <c r="S7" s="14"/>
      <c r="T7" s="301"/>
      <c r="U7" s="300"/>
      <c r="V7" s="300"/>
      <c r="W7" s="300"/>
      <c r="X7" s="300"/>
      <c r="Y7" s="300"/>
      <c r="Z7" s="300"/>
      <c r="AA7" s="300"/>
      <c r="AB7" s="300"/>
      <c r="AC7" s="305"/>
      <c r="AD7" s="305"/>
      <c r="AE7" s="305"/>
      <c r="AF7" s="305"/>
      <c r="AG7" s="50"/>
      <c r="AH7" s="50"/>
      <c r="AI7" s="50"/>
      <c r="AJ7" s="50"/>
      <c r="AK7" s="50"/>
      <c r="AL7" s="50"/>
      <c r="AM7" s="50"/>
      <c r="AN7" s="50"/>
      <c r="AO7" s="50"/>
      <c r="AP7" s="50"/>
    </row>
    <row r="8" spans="3:42">
      <c r="C8" s="295"/>
      <c r="D8" s="295"/>
      <c r="E8" s="296"/>
      <c r="F8" s="295"/>
      <c r="G8" s="308"/>
      <c r="H8" s="295"/>
      <c r="I8" s="295"/>
      <c r="J8" s="295"/>
      <c r="K8" s="295"/>
      <c r="L8" s="295"/>
      <c r="M8" s="295"/>
      <c r="N8" s="295"/>
      <c r="O8" s="312"/>
      <c r="P8" s="295"/>
      <c r="Q8" s="295"/>
      <c r="R8" s="295"/>
      <c r="S8" s="300"/>
      <c r="T8" s="301"/>
      <c r="U8" s="300"/>
      <c r="V8" s="300"/>
      <c r="W8" s="300"/>
      <c r="X8" s="300"/>
      <c r="Y8" s="300"/>
      <c r="Z8" s="300"/>
      <c r="AA8" s="300"/>
      <c r="AB8" s="300"/>
      <c r="AC8" s="305"/>
      <c r="AD8" s="305"/>
      <c r="AE8" s="305"/>
      <c r="AF8" s="305"/>
      <c r="AG8" s="50"/>
      <c r="AH8" s="50"/>
      <c r="AI8" s="50"/>
      <c r="AJ8" s="50"/>
      <c r="AK8" s="50"/>
      <c r="AL8" s="50"/>
      <c r="AM8" s="50"/>
      <c r="AN8" s="50"/>
      <c r="AO8" s="50"/>
      <c r="AP8" s="50"/>
    </row>
    <row r="9" spans="3:42" ht="23.25" customHeight="1">
      <c r="C9" s="313"/>
      <c r="D9" s="295"/>
      <c r="E9" s="314" t="str">
        <f>IF(SUM($E$15:$E$38)&gt;INT(SUM($E$15:$E$38)),"Beachte Kommentar in C7","")</f>
        <v/>
      </c>
      <c r="F9" s="315"/>
      <c r="G9" s="316"/>
      <c r="H9" s="1181" t="s">
        <v>53</v>
      </c>
      <c r="I9" s="1182"/>
      <c r="J9" s="1183"/>
      <c r="K9" s="295"/>
      <c r="L9" s="295"/>
      <c r="M9" s="295"/>
      <c r="N9" s="295"/>
      <c r="O9" s="295"/>
      <c r="P9" s="1186" t="s">
        <v>198</v>
      </c>
      <c r="Q9" s="1187"/>
      <c r="R9" s="1188"/>
      <c r="S9" s="300"/>
      <c r="T9" s="301"/>
      <c r="U9" s="300"/>
      <c r="V9" s="300"/>
      <c r="W9" s="300"/>
      <c r="X9" s="300"/>
      <c r="Y9" s="300"/>
      <c r="Z9" s="300"/>
      <c r="AA9" s="300"/>
      <c r="AB9" s="300"/>
      <c r="AC9" s="305"/>
      <c r="AD9" s="305"/>
      <c r="AE9" s="305"/>
      <c r="AF9" s="305"/>
      <c r="AG9" s="50"/>
      <c r="AH9" s="50"/>
      <c r="AI9" s="50"/>
      <c r="AJ9" s="50"/>
      <c r="AK9" s="50"/>
      <c r="AL9" s="50"/>
      <c r="AM9" s="50"/>
      <c r="AN9" s="50"/>
      <c r="AO9" s="50"/>
      <c r="AP9" s="50"/>
    </row>
    <row r="10" spans="3:42">
      <c r="C10" s="317" t="s">
        <v>14</v>
      </c>
      <c r="D10" s="318"/>
      <c r="E10" s="319" t="s">
        <v>178</v>
      </c>
      <c r="F10" s="1184" t="s">
        <v>13</v>
      </c>
      <c r="G10" s="1185"/>
      <c r="H10" s="320" t="s">
        <v>51</v>
      </c>
      <c r="I10" s="320" t="s">
        <v>128</v>
      </c>
      <c r="J10" s="321" t="s">
        <v>50</v>
      </c>
      <c r="K10" s="322" t="s">
        <v>199</v>
      </c>
      <c r="L10" s="322" t="s">
        <v>200</v>
      </c>
      <c r="M10" s="323" t="s">
        <v>11</v>
      </c>
      <c r="N10" s="322" t="s">
        <v>12</v>
      </c>
      <c r="O10" s="322" t="s">
        <v>2</v>
      </c>
      <c r="P10" s="320" t="s">
        <v>178</v>
      </c>
      <c r="Q10" s="320" t="s">
        <v>179</v>
      </c>
      <c r="R10" s="320" t="s">
        <v>181</v>
      </c>
      <c r="S10" s="300"/>
      <c r="T10" s="301"/>
      <c r="U10" s="300"/>
      <c r="V10" s="300"/>
      <c r="W10" s="300"/>
      <c r="X10" s="300"/>
      <c r="Y10" s="300"/>
      <c r="Z10" s="300"/>
      <c r="AA10" s="300"/>
      <c r="AB10" s="300"/>
      <c r="AC10" s="305"/>
      <c r="AD10" s="305"/>
      <c r="AE10" s="305"/>
      <c r="AF10" s="305"/>
      <c r="AG10" s="50"/>
      <c r="AH10" s="50"/>
      <c r="AI10" s="50"/>
      <c r="AJ10" s="50"/>
      <c r="AK10" s="50"/>
      <c r="AL10" s="50"/>
      <c r="AM10" s="50"/>
      <c r="AN10" s="50"/>
      <c r="AO10" s="50"/>
      <c r="AP10" s="50"/>
    </row>
    <row r="11" spans="3:42">
      <c r="C11" s="324"/>
      <c r="D11" s="325"/>
      <c r="E11" s="326"/>
      <c r="F11" s="327" t="s">
        <v>16</v>
      </c>
      <c r="G11" s="327"/>
      <c r="H11" s="328" t="s">
        <v>36</v>
      </c>
      <c r="I11" s="329" t="s">
        <v>129</v>
      </c>
      <c r="J11" s="330" t="s">
        <v>29</v>
      </c>
      <c r="K11" s="331" t="s">
        <v>29</v>
      </c>
      <c r="L11" s="331" t="s">
        <v>29</v>
      </c>
      <c r="M11" s="331" t="s">
        <v>201</v>
      </c>
      <c r="N11" s="331" t="s">
        <v>15</v>
      </c>
      <c r="O11" s="331" t="s">
        <v>37</v>
      </c>
      <c r="P11" s="328" t="s">
        <v>202</v>
      </c>
      <c r="Q11" s="328" t="s">
        <v>180</v>
      </c>
      <c r="R11" s="328" t="s">
        <v>182</v>
      </c>
      <c r="S11" s="300"/>
      <c r="T11" s="301"/>
      <c r="U11" s="300"/>
      <c r="V11" s="300"/>
      <c r="W11" s="300"/>
      <c r="X11" s="300"/>
      <c r="Y11" s="300"/>
      <c r="Z11" s="300"/>
      <c r="AA11" s="300"/>
      <c r="AB11" s="300"/>
      <c r="AC11" s="305"/>
      <c r="AD11" s="305"/>
      <c r="AE11" s="305"/>
      <c r="AF11" s="305"/>
      <c r="AG11" s="50"/>
      <c r="AH11" s="50"/>
      <c r="AI11" s="50"/>
      <c r="AJ11" s="50"/>
      <c r="AK11" s="50"/>
      <c r="AL11" s="50"/>
      <c r="AM11" s="50"/>
      <c r="AN11" s="50"/>
      <c r="AO11" s="50"/>
      <c r="AP11" s="50"/>
    </row>
    <row r="12" spans="3:42" ht="12.75" customHeight="1">
      <c r="C12" s="324"/>
      <c r="D12" s="332" t="s">
        <v>373</v>
      </c>
      <c r="E12" s="326"/>
      <c r="F12" s="331" t="s">
        <v>203</v>
      </c>
      <c r="G12" s="331" t="s">
        <v>204</v>
      </c>
      <c r="H12" s="333" t="s">
        <v>102</v>
      </c>
      <c r="I12" s="329" t="s">
        <v>130</v>
      </c>
      <c r="J12" s="330" t="s">
        <v>102</v>
      </c>
      <c r="K12" s="331" t="s">
        <v>205</v>
      </c>
      <c r="L12" s="331" t="s">
        <v>189</v>
      </c>
      <c r="M12" s="331" t="s">
        <v>72</v>
      </c>
      <c r="N12" s="331" t="s">
        <v>102</v>
      </c>
      <c r="O12" s="331" t="s">
        <v>102</v>
      </c>
      <c r="P12" s="328" t="s">
        <v>206</v>
      </c>
      <c r="Q12" s="328" t="s">
        <v>72</v>
      </c>
      <c r="R12" s="328"/>
      <c r="S12" s="300"/>
      <c r="T12" s="301" t="str">
        <f>IF(AND($E12&gt;0,$L12&gt;0,$L12&lt;=$E12*$L$7*450,$O12&gt;$E12*7085),"Überprüfe ggf. Minijob(s)","")</f>
        <v/>
      </c>
      <c r="U12" s="300"/>
      <c r="V12" s="300"/>
      <c r="W12" s="300"/>
      <c r="X12" s="300"/>
      <c r="Y12" s="300"/>
      <c r="Z12" s="300"/>
      <c r="AA12" s="300"/>
      <c r="AB12" s="300"/>
      <c r="AC12" s="305"/>
      <c r="AD12" s="305"/>
      <c r="AE12" s="305"/>
      <c r="AF12" s="305"/>
      <c r="AG12" s="50"/>
      <c r="AH12" s="50"/>
      <c r="AI12" s="50"/>
      <c r="AJ12" s="50"/>
      <c r="AK12" s="50"/>
      <c r="AL12" s="50"/>
      <c r="AM12" s="50"/>
      <c r="AN12" s="50"/>
      <c r="AO12" s="50"/>
      <c r="AP12" s="50"/>
    </row>
    <row r="13" spans="3:42" ht="12.75" customHeight="1">
      <c r="C13" s="324"/>
      <c r="D13" s="325"/>
      <c r="E13" s="326"/>
      <c r="F13" s="331" t="s">
        <v>207</v>
      </c>
      <c r="G13" s="334" t="s">
        <v>207</v>
      </c>
      <c r="H13" s="333"/>
      <c r="I13" s="329"/>
      <c r="J13" s="330"/>
      <c r="K13" s="331" t="s">
        <v>102</v>
      </c>
      <c r="L13" s="331" t="s">
        <v>102</v>
      </c>
      <c r="M13" s="331"/>
      <c r="N13" s="331"/>
      <c r="O13" s="331"/>
      <c r="P13" s="328"/>
      <c r="Q13" s="328"/>
      <c r="R13" s="328"/>
      <c r="S13" s="300"/>
      <c r="T13" s="301" t="str">
        <f>IF(AND($E13&gt;0,$L13&gt;0,$L13&lt;=$E13*$L$7*450,$O13&gt;$E13*7085),"Überprüfe ggf. Minijob(s)","")</f>
        <v/>
      </c>
      <c r="U13" s="300"/>
      <c r="V13" s="300"/>
      <c r="W13" s="300"/>
      <c r="X13" s="300"/>
      <c r="Y13" s="300"/>
      <c r="Z13" s="300"/>
      <c r="AA13" s="300"/>
      <c r="AB13" s="300"/>
      <c r="AC13" s="305"/>
      <c r="AD13" s="305"/>
      <c r="AE13" s="305"/>
      <c r="AF13" s="305"/>
      <c r="AG13" s="50"/>
      <c r="AH13" s="50"/>
      <c r="AI13" s="50"/>
      <c r="AJ13" s="50"/>
      <c r="AK13" s="50"/>
      <c r="AL13" s="50"/>
      <c r="AM13" s="50"/>
      <c r="AN13" s="50"/>
      <c r="AO13" s="50"/>
      <c r="AP13" s="50"/>
    </row>
    <row r="14" spans="3:42" ht="12.75" customHeight="1">
      <c r="C14" s="335"/>
      <c r="D14" s="336"/>
      <c r="E14" s="337"/>
      <c r="F14" s="338"/>
      <c r="G14" s="339"/>
      <c r="H14" s="340"/>
      <c r="I14" s="340"/>
      <c r="J14" s="341"/>
      <c r="K14" s="338"/>
      <c r="L14" s="338"/>
      <c r="M14" s="338"/>
      <c r="N14" s="338"/>
      <c r="O14" s="338"/>
      <c r="P14" s="342"/>
      <c r="Q14" s="342"/>
      <c r="R14" s="342"/>
      <c r="S14" s="300"/>
      <c r="T14" s="301" t="str">
        <f>IF(AND($E14&gt;0,$L14&gt;0,$L14&lt;=$E14*$L$7*450,$O14&gt;$E14*7085),"Überprüfe ggf. Minijob(s)","")</f>
        <v/>
      </c>
      <c r="U14" s="300"/>
      <c r="V14" s="300"/>
      <c r="W14" s="300"/>
      <c r="X14" s="300"/>
      <c r="Y14" s="300"/>
      <c r="Z14" s="300"/>
      <c r="AA14" s="300"/>
      <c r="AB14" s="300"/>
      <c r="AC14" s="305"/>
      <c r="AD14" s="305"/>
      <c r="AE14" s="305"/>
      <c r="AF14" s="305"/>
      <c r="AG14" s="50"/>
      <c r="AH14" s="50"/>
      <c r="AI14" s="50"/>
      <c r="AJ14" s="50"/>
      <c r="AK14" s="50"/>
      <c r="AL14" s="50"/>
      <c r="AM14" s="50"/>
      <c r="AN14" s="50"/>
      <c r="AO14" s="50"/>
      <c r="AP14" s="50"/>
    </row>
    <row r="15" spans="3:42" ht="19.5" customHeight="1">
      <c r="C15" s="343">
        <v>1</v>
      </c>
      <c r="D15" s="961"/>
      <c r="E15" s="962"/>
      <c r="F15" s="963"/>
      <c r="G15" s="964"/>
      <c r="H15" s="896"/>
      <c r="I15" s="897"/>
      <c r="J15" s="898"/>
      <c r="K15" s="344">
        <f>IF(E15=0,0,IF(E15&gt;=1,IF(AND(OR(H15&gt;=1,I15&gt;=1), J15&gt;1),"Lohn/Gehalt ???",E15*IF(H15="",J15,H15*I15*4.33))))</f>
        <v>0</v>
      </c>
      <c r="L15" s="345">
        <f>IF(E15="",0,(IF(K15/E15&lt;451,K15*L$7,K15*L$6)))</f>
        <v>0</v>
      </c>
      <c r="M15" s="966"/>
      <c r="N15" s="901"/>
      <c r="O15" s="346">
        <f>IF(AND(F15="",G15=""),L15*12+M15*L15+N15*IF(K15&lt;401,L$7,L$6),IF(OR(F15="",G15="",F15=0,G15=0,F15&gt;G15),0,L15*(G15-F15+1)+L15*M15+N15*IF(K15&lt;401,L$7,L$6)))</f>
        <v>0</v>
      </c>
      <c r="P15" s="347">
        <f t="shared" ref="P15:P35" si="0">$E15*(IF($F15="",1,IF($F15="bis",$G15/12,IF($F15="ab",(12-$G15+1)/12,((G15+1)-F15)/12))))</f>
        <v>0</v>
      </c>
      <c r="Q15" s="972"/>
      <c r="R15" s="348">
        <f t="shared" ref="R15:R36" si="1">P15*Q15</f>
        <v>0</v>
      </c>
      <c r="S15" s="873" t="str">
        <f>IF(AND(AB15="ja",AC15=""),"Vervollständigen Sie bitte die Eingaben zur zeitlichen Einschränkung in Spalten D - E",IF(AND(AB15="",AC15="ja"),"Bitte wählen Sie in den Spalten F - H zwischen Bruttolohn pro Stunde und Bruttogehalt pro Monat",IF(AND(AB15="ja",AC15="ja"),"Überprüfen Sie die Eingaben zur zeitlichen Einschränkung sowie zur Lohn-/Gehaltsangabe","")))</f>
        <v/>
      </c>
      <c r="T15" s="301"/>
      <c r="U15" s="300"/>
      <c r="V15" s="300"/>
      <c r="W15" s="300"/>
      <c r="X15" s="875"/>
      <c r="Y15" s="300"/>
      <c r="Z15" s="875" t="str">
        <f>IF(ISERROR(O15),"",IF(AND($E15&gt;0,$L15&gt;0,$L15&lt;=$E15*$L$7*450,$O15&gt;$E15*7085),"Überprüfe ggf. Minijob(s)",""))</f>
        <v/>
      </c>
      <c r="AA15" s="300"/>
      <c r="AB15" s="874" t="str">
        <f t="shared" ref="AB15:AB38" si="2">IF(AND($F15="",$G15=""),"",IF(OR($F15="",$G15="",$F15=0,$G15=0,$F15&gt;$G15),"ja",""))</f>
        <v/>
      </c>
      <c r="AC15" s="874" t="str">
        <f>IF(OR(AND(H15&gt;0,I15&gt;0,J15&gt;0),AND(H15&gt;0,J15&gt;0),AND(I15&gt;0,J15&gt;0)),"ja","")</f>
        <v/>
      </c>
      <c r="AD15" s="305"/>
      <c r="AE15" s="305"/>
      <c r="AF15" s="305"/>
      <c r="AG15" s="50"/>
      <c r="AH15" s="50"/>
      <c r="AI15" s="50"/>
      <c r="AJ15" s="50"/>
      <c r="AK15" s="50"/>
      <c r="AL15" s="50"/>
      <c r="AM15" s="50"/>
      <c r="AN15" s="50"/>
      <c r="AO15" s="50"/>
      <c r="AP15" s="50"/>
    </row>
    <row r="16" spans="3:42" ht="20.100000000000001" customHeight="1">
      <c r="C16" s="343">
        <v>2</v>
      </c>
      <c r="D16" s="961"/>
      <c r="E16" s="962"/>
      <c r="F16" s="963"/>
      <c r="G16" s="964"/>
      <c r="H16" s="896"/>
      <c r="I16" s="899"/>
      <c r="J16" s="898"/>
      <c r="K16" s="344">
        <f t="shared" ref="K16:K38" si="3">IF(E16=0,0,IF(E16&gt;=1,IF(AND(OR(H16&gt;=1,I16&gt;=1), J16&gt;1),"Lohn/Gehalt ???",E16*IF(H16="",J16,H16*I16*4.33))))</f>
        <v>0</v>
      </c>
      <c r="L16" s="345">
        <f>IF(E16="",0,(IF(K16/E16&lt;451,K16*L$7,K16*L$6)))</f>
        <v>0</v>
      </c>
      <c r="M16" s="966"/>
      <c r="N16" s="901"/>
      <c r="O16" s="346">
        <f t="shared" ref="O16:O38" si="4">IF(AND(F16="",G16=""),L16*12+M16*L16+N16*IF(K16&lt;401,L$7,L$6),IF(OR(F16="",G16="",F16=0,G16=0,F16&gt;G16),0,L16*(G16-F16+1)+L16*M16+N16*IF(K16&lt;401,L$7,L$6)))</f>
        <v>0</v>
      </c>
      <c r="P16" s="347">
        <f>$E16*(IF($F16="",1,IF($F16="bis",$G16/12,IF($F16="ab",(12-$G16+1)/12,((G16+1)-F16)/12))))</f>
        <v>0</v>
      </c>
      <c r="Q16" s="972"/>
      <c r="R16" s="348">
        <f t="shared" si="1"/>
        <v>0</v>
      </c>
      <c r="S16" s="873" t="str">
        <f t="shared" ref="S16:S38" si="5">IF(AND(AB16="ja",AC16=""),"Vervollständigen Sie bitte die Eingaben zur zeitlichen Einschränkung in Spalten D - E",IF(AND(AB16="",AC16="ja"),"Bitte wählen Sie in den Spalten F - H zwischen Bruttolohn pro Stunde und Bruttogehalt pro Monat",IF(AND(AB16="ja",AC16="ja"),"Überprüfen Sie die Eingaben zur zeitlichen Einschränkung sowie zur Lohn-/Gehaltsangabe","")))</f>
        <v/>
      </c>
      <c r="T16" s="301"/>
      <c r="U16" s="300"/>
      <c r="V16" s="300"/>
      <c r="W16" s="300"/>
      <c r="X16" s="875"/>
      <c r="Y16" s="300"/>
      <c r="Z16" s="875" t="str">
        <f t="shared" ref="Z16:Z38" si="6">IF(ISERROR(O16),"",IF(AND($E16&gt;0,$L16&gt;0,$L16&lt;=$E16*$L$7*450,$O16&gt;$E16*7085),"Überprüfe ggf. Minijob(s)",""))</f>
        <v/>
      </c>
      <c r="AA16" s="300"/>
      <c r="AB16" s="874" t="str">
        <f t="shared" si="2"/>
        <v/>
      </c>
      <c r="AC16" s="874" t="str">
        <f t="shared" ref="AC16:AC38" si="7">IF(OR(AND(H16&gt;0,I16&gt;0,J16&gt;0),AND(H16&gt;0,J16&gt;0),AND(I16&gt;0,J16&gt;0)),"ja","")</f>
        <v/>
      </c>
      <c r="AD16" s="305"/>
      <c r="AE16" s="305"/>
      <c r="AF16" s="305"/>
      <c r="AG16" s="50"/>
      <c r="AH16" s="50"/>
      <c r="AI16" s="50"/>
      <c r="AJ16" s="50"/>
      <c r="AK16" s="50"/>
      <c r="AL16" s="50"/>
      <c r="AM16" s="50"/>
      <c r="AN16" s="50"/>
      <c r="AO16" s="50"/>
      <c r="AP16" s="50"/>
    </row>
    <row r="17" spans="1:42" ht="20.100000000000001" customHeight="1">
      <c r="A17" s="1178" t="s">
        <v>529</v>
      </c>
      <c r="C17" s="343">
        <v>3</v>
      </c>
      <c r="D17" s="961"/>
      <c r="E17" s="962"/>
      <c r="F17" s="963"/>
      <c r="G17" s="964"/>
      <c r="H17" s="899"/>
      <c r="I17" s="898"/>
      <c r="J17" s="898"/>
      <c r="K17" s="344">
        <f t="shared" si="3"/>
        <v>0</v>
      </c>
      <c r="L17" s="345">
        <f>IF(E17="",0,(IF(K17/E17&lt;451,K17*L$7,K17*L$6)))</f>
        <v>0</v>
      </c>
      <c r="M17" s="966"/>
      <c r="N17" s="901"/>
      <c r="O17" s="346">
        <f t="shared" si="4"/>
        <v>0</v>
      </c>
      <c r="P17" s="347">
        <f>$E17*(IF($F17="",1,IF($F17="bis",$G17/12,IF($F17="ab",(12-$G17+1)/12,((G17+1)-F17)/12))))</f>
        <v>0</v>
      </c>
      <c r="Q17" s="972"/>
      <c r="R17" s="348">
        <f t="shared" si="1"/>
        <v>0</v>
      </c>
      <c r="S17" s="873" t="str">
        <f t="shared" si="5"/>
        <v/>
      </c>
      <c r="T17" s="301"/>
      <c r="U17" s="300"/>
      <c r="V17" s="300"/>
      <c r="W17" s="300"/>
      <c r="X17" s="875"/>
      <c r="Y17" s="300"/>
      <c r="Z17" s="875" t="str">
        <f t="shared" si="6"/>
        <v/>
      </c>
      <c r="AA17" s="300"/>
      <c r="AB17" s="874" t="str">
        <f t="shared" si="2"/>
        <v/>
      </c>
      <c r="AC17" s="874" t="str">
        <f t="shared" si="7"/>
        <v/>
      </c>
      <c r="AD17" s="305"/>
      <c r="AE17" s="305"/>
      <c r="AF17" s="305"/>
      <c r="AG17" s="50"/>
      <c r="AH17" s="50"/>
      <c r="AI17" s="50"/>
      <c r="AJ17" s="50"/>
      <c r="AK17" s="50"/>
      <c r="AL17" s="50"/>
      <c r="AM17" s="50"/>
      <c r="AN17" s="50"/>
      <c r="AO17" s="50"/>
      <c r="AP17" s="50"/>
    </row>
    <row r="18" spans="1:42" ht="20.100000000000001" customHeight="1">
      <c r="A18" s="1179"/>
      <c r="C18" s="343">
        <v>4</v>
      </c>
      <c r="D18" s="965"/>
      <c r="E18" s="962"/>
      <c r="F18" s="963"/>
      <c r="G18" s="964"/>
      <c r="H18" s="899"/>
      <c r="I18" s="898"/>
      <c r="J18" s="898"/>
      <c r="K18" s="344">
        <f t="shared" si="3"/>
        <v>0</v>
      </c>
      <c r="L18" s="345">
        <f>IF(E18="",0,(IF(K18/E18&lt;451,K18*L$7,K18*L$6)))</f>
        <v>0</v>
      </c>
      <c r="M18" s="966"/>
      <c r="N18" s="901"/>
      <c r="O18" s="346">
        <f t="shared" si="4"/>
        <v>0</v>
      </c>
      <c r="P18" s="347">
        <f>$E18*(IF($F18="",1,IF($F18="bis",$G18/12,IF($F18="ab",(12-$G18+1)/12,((G18+1)-F18)/12))))</f>
        <v>0</v>
      </c>
      <c r="Q18" s="972"/>
      <c r="R18" s="348">
        <f t="shared" si="1"/>
        <v>0</v>
      </c>
      <c r="S18" s="873" t="str">
        <f t="shared" si="5"/>
        <v/>
      </c>
      <c r="T18" s="301"/>
      <c r="U18" s="300"/>
      <c r="V18" s="300"/>
      <c r="W18" s="300"/>
      <c r="X18" s="875"/>
      <c r="Y18" s="300"/>
      <c r="Z18" s="875" t="str">
        <f t="shared" si="6"/>
        <v/>
      </c>
      <c r="AA18" s="300"/>
      <c r="AB18" s="874" t="str">
        <f t="shared" si="2"/>
        <v/>
      </c>
      <c r="AC18" s="874" t="str">
        <f t="shared" si="7"/>
        <v/>
      </c>
      <c r="AD18" s="305"/>
      <c r="AE18" s="305"/>
      <c r="AF18" s="305"/>
      <c r="AG18" s="50"/>
      <c r="AH18" s="50"/>
      <c r="AI18" s="50"/>
      <c r="AJ18" s="50"/>
      <c r="AK18" s="50"/>
      <c r="AL18" s="50"/>
      <c r="AM18" s="50"/>
      <c r="AN18" s="50"/>
      <c r="AO18" s="50"/>
      <c r="AP18" s="50"/>
    </row>
    <row r="19" spans="1:42" ht="20.100000000000001" customHeight="1">
      <c r="A19" s="1179"/>
      <c r="C19" s="343">
        <v>5</v>
      </c>
      <c r="D19" s="965"/>
      <c r="E19" s="962"/>
      <c r="F19" s="963"/>
      <c r="G19" s="964"/>
      <c r="H19" s="899"/>
      <c r="I19" s="898"/>
      <c r="J19" s="898"/>
      <c r="K19" s="344">
        <f t="shared" si="3"/>
        <v>0</v>
      </c>
      <c r="L19" s="345">
        <f>IF(E19*J19&lt;E19*451,K19*L$7,K19*L$6)</f>
        <v>0</v>
      </c>
      <c r="M19" s="966"/>
      <c r="N19" s="901"/>
      <c r="O19" s="346">
        <f t="shared" si="4"/>
        <v>0</v>
      </c>
      <c r="P19" s="347">
        <f t="shared" si="0"/>
        <v>0</v>
      </c>
      <c r="Q19" s="972"/>
      <c r="R19" s="348">
        <f t="shared" si="1"/>
        <v>0</v>
      </c>
      <c r="S19" s="873" t="str">
        <f t="shared" si="5"/>
        <v/>
      </c>
      <c r="T19" s="301"/>
      <c r="U19" s="300"/>
      <c r="V19" s="300"/>
      <c r="W19" s="300"/>
      <c r="X19" s="875"/>
      <c r="Y19" s="300"/>
      <c r="Z19" s="875" t="str">
        <f t="shared" si="6"/>
        <v/>
      </c>
      <c r="AA19" s="300"/>
      <c r="AB19" s="874" t="str">
        <f t="shared" si="2"/>
        <v/>
      </c>
      <c r="AC19" s="874" t="str">
        <f t="shared" si="7"/>
        <v/>
      </c>
      <c r="AD19" s="305"/>
      <c r="AE19" s="305"/>
      <c r="AF19" s="305"/>
      <c r="AG19" s="50"/>
      <c r="AH19" s="50"/>
      <c r="AI19" s="50"/>
      <c r="AJ19" s="50"/>
      <c r="AK19" s="50"/>
      <c r="AL19" s="50"/>
      <c r="AM19" s="50"/>
      <c r="AN19" s="50"/>
      <c r="AO19" s="50"/>
      <c r="AP19" s="50"/>
    </row>
    <row r="20" spans="1:42" ht="20.100000000000001" customHeight="1">
      <c r="A20" s="1179"/>
      <c r="C20" s="343">
        <v>6</v>
      </c>
      <c r="D20" s="965"/>
      <c r="E20" s="962"/>
      <c r="F20" s="963"/>
      <c r="G20" s="964"/>
      <c r="H20" s="900"/>
      <c r="I20" s="898"/>
      <c r="J20" s="898"/>
      <c r="K20" s="344">
        <f t="shared" si="3"/>
        <v>0</v>
      </c>
      <c r="L20" s="345">
        <f>IF(E20*J20&lt;E20*451,K20*L$7,K20*L$6)</f>
        <v>0</v>
      </c>
      <c r="M20" s="966"/>
      <c r="N20" s="901"/>
      <c r="O20" s="346">
        <f t="shared" si="4"/>
        <v>0</v>
      </c>
      <c r="P20" s="347">
        <f t="shared" si="0"/>
        <v>0</v>
      </c>
      <c r="Q20" s="972"/>
      <c r="R20" s="348">
        <f t="shared" si="1"/>
        <v>0</v>
      </c>
      <c r="S20" s="873" t="str">
        <f t="shared" si="5"/>
        <v/>
      </c>
      <c r="T20" s="301"/>
      <c r="U20" s="300"/>
      <c r="V20" s="300"/>
      <c r="W20" s="300"/>
      <c r="X20" s="875"/>
      <c r="Y20" s="300"/>
      <c r="Z20" s="875" t="str">
        <f t="shared" si="6"/>
        <v/>
      </c>
      <c r="AA20" s="300"/>
      <c r="AB20" s="874" t="str">
        <f t="shared" si="2"/>
        <v/>
      </c>
      <c r="AC20" s="874" t="str">
        <f t="shared" si="7"/>
        <v/>
      </c>
      <c r="AD20" s="305"/>
      <c r="AE20" s="305"/>
      <c r="AF20" s="305"/>
      <c r="AG20" s="50"/>
      <c r="AH20" s="50"/>
      <c r="AI20" s="50"/>
      <c r="AJ20" s="50"/>
      <c r="AK20" s="50"/>
      <c r="AL20" s="50"/>
      <c r="AM20" s="50"/>
      <c r="AN20" s="50"/>
      <c r="AO20" s="50"/>
      <c r="AP20" s="50"/>
    </row>
    <row r="21" spans="1:42" ht="20.100000000000001" customHeight="1">
      <c r="A21" s="1180"/>
      <c r="C21" s="343">
        <v>7</v>
      </c>
      <c r="D21" s="965"/>
      <c r="E21" s="962"/>
      <c r="F21" s="963"/>
      <c r="G21" s="964"/>
      <c r="H21" s="900"/>
      <c r="I21" s="898"/>
      <c r="J21" s="898"/>
      <c r="K21" s="344">
        <f t="shared" si="3"/>
        <v>0</v>
      </c>
      <c r="L21" s="345">
        <f>IF(E21*J21&lt;E21*451,K21*L$7,K21*L$6)</f>
        <v>0</v>
      </c>
      <c r="M21" s="966"/>
      <c r="N21" s="901"/>
      <c r="O21" s="346">
        <f t="shared" si="4"/>
        <v>0</v>
      </c>
      <c r="P21" s="347">
        <f t="shared" si="0"/>
        <v>0</v>
      </c>
      <c r="Q21" s="972"/>
      <c r="R21" s="348">
        <f t="shared" si="1"/>
        <v>0</v>
      </c>
      <c r="S21" s="873" t="str">
        <f t="shared" si="5"/>
        <v/>
      </c>
      <c r="T21" s="301"/>
      <c r="U21" s="300"/>
      <c r="V21" s="300"/>
      <c r="W21" s="300"/>
      <c r="X21" s="875"/>
      <c r="Y21" s="300"/>
      <c r="Z21" s="875" t="str">
        <f t="shared" si="6"/>
        <v/>
      </c>
      <c r="AA21" s="300"/>
      <c r="AB21" s="874" t="str">
        <f t="shared" si="2"/>
        <v/>
      </c>
      <c r="AC21" s="874" t="str">
        <f t="shared" si="7"/>
        <v/>
      </c>
      <c r="AD21" s="305"/>
      <c r="AE21" s="305"/>
      <c r="AF21" s="305"/>
      <c r="AG21" s="50"/>
      <c r="AH21" s="50"/>
      <c r="AI21" s="50"/>
      <c r="AJ21" s="50"/>
      <c r="AK21" s="50"/>
      <c r="AL21" s="50"/>
      <c r="AM21" s="50"/>
      <c r="AN21" s="50"/>
      <c r="AO21" s="50"/>
      <c r="AP21" s="50"/>
    </row>
    <row r="22" spans="1:42" ht="23.25" customHeight="1" collapsed="1">
      <c r="A22" s="1073"/>
      <c r="C22" s="343">
        <v>8</v>
      </c>
      <c r="D22" s="965"/>
      <c r="E22" s="962"/>
      <c r="F22" s="963"/>
      <c r="G22" s="964"/>
      <c r="H22" s="900"/>
      <c r="I22" s="898"/>
      <c r="J22" s="898"/>
      <c r="K22" s="344">
        <f t="shared" si="3"/>
        <v>0</v>
      </c>
      <c r="L22" s="345">
        <f t="shared" ref="L22:L33" si="8">IF(E22*J22&lt;E22*451,K22*L$7,K22*L$6)</f>
        <v>0</v>
      </c>
      <c r="M22" s="966"/>
      <c r="N22" s="901"/>
      <c r="O22" s="346">
        <f t="shared" si="4"/>
        <v>0</v>
      </c>
      <c r="P22" s="347">
        <f t="shared" si="0"/>
        <v>0</v>
      </c>
      <c r="Q22" s="972"/>
      <c r="R22" s="348">
        <f t="shared" si="1"/>
        <v>0</v>
      </c>
      <c r="S22" s="873" t="str">
        <f t="shared" si="5"/>
        <v/>
      </c>
      <c r="T22" s="301"/>
      <c r="U22" s="300"/>
      <c r="V22" s="300"/>
      <c r="W22" s="300"/>
      <c r="X22" s="875"/>
      <c r="Y22" s="300"/>
      <c r="Z22" s="875" t="str">
        <f t="shared" si="6"/>
        <v/>
      </c>
      <c r="AA22" s="300"/>
      <c r="AB22" s="874" t="str">
        <f t="shared" si="2"/>
        <v/>
      </c>
      <c r="AC22" s="874" t="str">
        <f t="shared" si="7"/>
        <v/>
      </c>
      <c r="AD22" s="305"/>
      <c r="AE22" s="305"/>
      <c r="AF22" s="305"/>
      <c r="AG22" s="50"/>
      <c r="AH22" s="50"/>
      <c r="AI22" s="50"/>
      <c r="AJ22" s="50"/>
      <c r="AK22" s="50"/>
      <c r="AL22" s="50"/>
      <c r="AM22" s="50"/>
      <c r="AN22" s="50"/>
      <c r="AO22" s="50"/>
      <c r="AP22" s="50"/>
    </row>
    <row r="23" spans="1:42" ht="20.100000000000001" hidden="1" customHeight="1" outlineLevel="1">
      <c r="A23" s="1073"/>
      <c r="C23" s="343">
        <v>9</v>
      </c>
      <c r="D23" s="965"/>
      <c r="E23" s="962"/>
      <c r="F23" s="963"/>
      <c r="G23" s="964"/>
      <c r="H23" s="900"/>
      <c r="I23" s="898"/>
      <c r="J23" s="898"/>
      <c r="K23" s="344">
        <f t="shared" si="3"/>
        <v>0</v>
      </c>
      <c r="L23" s="345">
        <f t="shared" si="8"/>
        <v>0</v>
      </c>
      <c r="M23" s="966"/>
      <c r="N23" s="901"/>
      <c r="O23" s="346">
        <f t="shared" si="4"/>
        <v>0</v>
      </c>
      <c r="P23" s="347">
        <f t="shared" si="0"/>
        <v>0</v>
      </c>
      <c r="Q23" s="972"/>
      <c r="R23" s="348">
        <f t="shared" si="1"/>
        <v>0</v>
      </c>
      <c r="S23" s="873" t="str">
        <f t="shared" si="5"/>
        <v/>
      </c>
      <c r="T23" s="301"/>
      <c r="U23" s="300"/>
      <c r="V23" s="300"/>
      <c r="W23" s="300"/>
      <c r="X23" s="875"/>
      <c r="Y23" s="300"/>
      <c r="Z23" s="875" t="str">
        <f t="shared" si="6"/>
        <v/>
      </c>
      <c r="AA23" s="300"/>
      <c r="AB23" s="874" t="str">
        <f t="shared" si="2"/>
        <v/>
      </c>
      <c r="AC23" s="874" t="str">
        <f t="shared" si="7"/>
        <v/>
      </c>
      <c r="AD23" s="305"/>
      <c r="AE23" s="305"/>
      <c r="AF23" s="305"/>
      <c r="AG23" s="50"/>
      <c r="AH23" s="50"/>
      <c r="AI23" s="50"/>
      <c r="AJ23" s="50"/>
      <c r="AK23" s="50"/>
      <c r="AL23" s="50"/>
      <c r="AM23" s="50"/>
      <c r="AN23" s="50"/>
      <c r="AO23" s="50"/>
      <c r="AP23" s="50"/>
    </row>
    <row r="24" spans="1:42" ht="20.100000000000001" hidden="1" customHeight="1" outlineLevel="1">
      <c r="A24" s="1178" t="s">
        <v>528</v>
      </c>
      <c r="C24" s="343">
        <v>10</v>
      </c>
      <c r="D24" s="965"/>
      <c r="E24" s="962"/>
      <c r="F24" s="963"/>
      <c r="G24" s="964"/>
      <c r="H24" s="900"/>
      <c r="I24" s="898"/>
      <c r="J24" s="898"/>
      <c r="K24" s="344">
        <f t="shared" si="3"/>
        <v>0</v>
      </c>
      <c r="L24" s="345">
        <f t="shared" si="8"/>
        <v>0</v>
      </c>
      <c r="M24" s="966"/>
      <c r="N24" s="901"/>
      <c r="O24" s="346">
        <f t="shared" si="4"/>
        <v>0</v>
      </c>
      <c r="P24" s="347">
        <f t="shared" si="0"/>
        <v>0</v>
      </c>
      <c r="Q24" s="972"/>
      <c r="R24" s="348">
        <f t="shared" si="1"/>
        <v>0</v>
      </c>
      <c r="S24" s="873" t="str">
        <f t="shared" si="5"/>
        <v/>
      </c>
      <c r="T24" s="301"/>
      <c r="U24" s="300"/>
      <c r="V24" s="300"/>
      <c r="W24" s="300"/>
      <c r="X24" s="875"/>
      <c r="Y24" s="300"/>
      <c r="Z24" s="875" t="str">
        <f t="shared" si="6"/>
        <v/>
      </c>
      <c r="AA24" s="300"/>
      <c r="AB24" s="874" t="str">
        <f t="shared" si="2"/>
        <v/>
      </c>
      <c r="AC24" s="874" t="str">
        <f t="shared" si="7"/>
        <v/>
      </c>
      <c r="AD24" s="305"/>
      <c r="AE24" s="305"/>
      <c r="AF24" s="305"/>
      <c r="AG24" s="50"/>
      <c r="AH24" s="50"/>
      <c r="AI24" s="50"/>
      <c r="AJ24" s="50"/>
      <c r="AK24" s="50"/>
      <c r="AL24" s="50"/>
      <c r="AM24" s="50"/>
      <c r="AN24" s="50"/>
      <c r="AO24" s="50"/>
      <c r="AP24" s="50"/>
    </row>
    <row r="25" spans="1:42" ht="20.100000000000001" hidden="1" customHeight="1" outlineLevel="1">
      <c r="A25" s="1179"/>
      <c r="C25" s="343">
        <v>11</v>
      </c>
      <c r="D25" s="965"/>
      <c r="E25" s="962"/>
      <c r="F25" s="963"/>
      <c r="G25" s="964"/>
      <c r="H25" s="900"/>
      <c r="I25" s="898"/>
      <c r="J25" s="898"/>
      <c r="K25" s="344">
        <f t="shared" si="3"/>
        <v>0</v>
      </c>
      <c r="L25" s="345">
        <f t="shared" si="8"/>
        <v>0</v>
      </c>
      <c r="M25" s="966"/>
      <c r="N25" s="901"/>
      <c r="O25" s="346">
        <f t="shared" si="4"/>
        <v>0</v>
      </c>
      <c r="P25" s="347">
        <f t="shared" si="0"/>
        <v>0</v>
      </c>
      <c r="Q25" s="972"/>
      <c r="R25" s="348">
        <f t="shared" si="1"/>
        <v>0</v>
      </c>
      <c r="S25" s="873" t="str">
        <f t="shared" si="5"/>
        <v/>
      </c>
      <c r="T25" s="301"/>
      <c r="U25" s="300"/>
      <c r="V25" s="300"/>
      <c r="W25" s="300"/>
      <c r="X25" s="875"/>
      <c r="Y25" s="300"/>
      <c r="Z25" s="875" t="str">
        <f t="shared" si="6"/>
        <v/>
      </c>
      <c r="AA25" s="300"/>
      <c r="AB25" s="874" t="str">
        <f t="shared" si="2"/>
        <v/>
      </c>
      <c r="AC25" s="874" t="str">
        <f t="shared" si="7"/>
        <v/>
      </c>
      <c r="AD25" s="305"/>
      <c r="AE25" s="305"/>
      <c r="AF25" s="305"/>
      <c r="AG25" s="50"/>
      <c r="AH25" s="50"/>
      <c r="AI25" s="50"/>
      <c r="AJ25" s="50"/>
      <c r="AK25" s="50"/>
      <c r="AL25" s="50"/>
      <c r="AM25" s="50"/>
      <c r="AN25" s="50"/>
      <c r="AO25" s="50"/>
      <c r="AP25" s="50"/>
    </row>
    <row r="26" spans="1:42" ht="20.100000000000001" hidden="1" customHeight="1" outlineLevel="1">
      <c r="A26" s="1179"/>
      <c r="C26" s="343">
        <v>12</v>
      </c>
      <c r="D26" s="965"/>
      <c r="E26" s="962"/>
      <c r="F26" s="963"/>
      <c r="G26" s="964"/>
      <c r="H26" s="900"/>
      <c r="I26" s="898"/>
      <c r="J26" s="898"/>
      <c r="K26" s="344">
        <f t="shared" si="3"/>
        <v>0</v>
      </c>
      <c r="L26" s="345">
        <f t="shared" si="8"/>
        <v>0</v>
      </c>
      <c r="M26" s="966"/>
      <c r="N26" s="901"/>
      <c r="O26" s="346">
        <f t="shared" si="4"/>
        <v>0</v>
      </c>
      <c r="P26" s="347">
        <f t="shared" si="0"/>
        <v>0</v>
      </c>
      <c r="Q26" s="972"/>
      <c r="R26" s="348">
        <f t="shared" si="1"/>
        <v>0</v>
      </c>
      <c r="S26" s="873" t="str">
        <f t="shared" si="5"/>
        <v/>
      </c>
      <c r="T26" s="301"/>
      <c r="U26" s="300"/>
      <c r="V26" s="300"/>
      <c r="W26" s="300"/>
      <c r="X26" s="875"/>
      <c r="Y26" s="300"/>
      <c r="Z26" s="875" t="str">
        <f t="shared" si="6"/>
        <v/>
      </c>
      <c r="AA26" s="300"/>
      <c r="AB26" s="874" t="str">
        <f t="shared" si="2"/>
        <v/>
      </c>
      <c r="AC26" s="874" t="str">
        <f t="shared" si="7"/>
        <v/>
      </c>
      <c r="AD26" s="305"/>
      <c r="AE26" s="305"/>
      <c r="AF26" s="305"/>
      <c r="AG26" s="50"/>
      <c r="AH26" s="50"/>
      <c r="AI26" s="50"/>
      <c r="AJ26" s="50"/>
      <c r="AK26" s="50"/>
      <c r="AL26" s="50"/>
      <c r="AM26" s="50"/>
      <c r="AN26" s="50"/>
      <c r="AO26" s="50"/>
      <c r="AP26" s="50"/>
    </row>
    <row r="27" spans="1:42" ht="20.100000000000001" hidden="1" customHeight="1" outlineLevel="1">
      <c r="A27" s="1179"/>
      <c r="C27" s="343">
        <v>13</v>
      </c>
      <c r="D27" s="965"/>
      <c r="E27" s="962"/>
      <c r="F27" s="963"/>
      <c r="G27" s="964"/>
      <c r="H27" s="900"/>
      <c r="I27" s="898"/>
      <c r="J27" s="898"/>
      <c r="K27" s="344">
        <f t="shared" si="3"/>
        <v>0</v>
      </c>
      <c r="L27" s="345">
        <f t="shared" si="8"/>
        <v>0</v>
      </c>
      <c r="M27" s="966"/>
      <c r="N27" s="901"/>
      <c r="O27" s="346">
        <f t="shared" si="4"/>
        <v>0</v>
      </c>
      <c r="P27" s="347">
        <f t="shared" si="0"/>
        <v>0</v>
      </c>
      <c r="Q27" s="972"/>
      <c r="R27" s="348">
        <f t="shared" si="1"/>
        <v>0</v>
      </c>
      <c r="S27" s="873" t="str">
        <f t="shared" si="5"/>
        <v/>
      </c>
      <c r="T27" s="301"/>
      <c r="U27" s="300"/>
      <c r="V27" s="300"/>
      <c r="W27" s="300"/>
      <c r="X27" s="875"/>
      <c r="Y27" s="300"/>
      <c r="Z27" s="875" t="str">
        <f t="shared" si="6"/>
        <v/>
      </c>
      <c r="AA27" s="300"/>
      <c r="AB27" s="874" t="str">
        <f t="shared" si="2"/>
        <v/>
      </c>
      <c r="AC27" s="874" t="str">
        <f t="shared" si="7"/>
        <v/>
      </c>
      <c r="AD27" s="305"/>
      <c r="AE27" s="305"/>
      <c r="AF27" s="305"/>
      <c r="AG27" s="50"/>
      <c r="AH27" s="50"/>
      <c r="AI27" s="50"/>
      <c r="AJ27" s="50"/>
      <c r="AK27" s="50"/>
      <c r="AL27" s="50"/>
      <c r="AM27" s="50"/>
      <c r="AN27" s="50"/>
      <c r="AO27" s="50"/>
      <c r="AP27" s="50"/>
    </row>
    <row r="28" spans="1:42" ht="20.100000000000001" hidden="1" customHeight="1" outlineLevel="1">
      <c r="A28" s="1180"/>
      <c r="C28" s="343">
        <v>14</v>
      </c>
      <c r="D28" s="965"/>
      <c r="E28" s="962"/>
      <c r="F28" s="963"/>
      <c r="G28" s="964"/>
      <c r="H28" s="900"/>
      <c r="I28" s="898"/>
      <c r="J28" s="898"/>
      <c r="K28" s="344">
        <f t="shared" si="3"/>
        <v>0</v>
      </c>
      <c r="L28" s="345">
        <f t="shared" si="8"/>
        <v>0</v>
      </c>
      <c r="M28" s="966"/>
      <c r="N28" s="901"/>
      <c r="O28" s="346">
        <f t="shared" si="4"/>
        <v>0</v>
      </c>
      <c r="P28" s="347">
        <f t="shared" si="0"/>
        <v>0</v>
      </c>
      <c r="Q28" s="972"/>
      <c r="R28" s="348">
        <f t="shared" si="1"/>
        <v>0</v>
      </c>
      <c r="S28" s="873" t="str">
        <f t="shared" si="5"/>
        <v/>
      </c>
      <c r="T28" s="301"/>
      <c r="U28" s="300"/>
      <c r="V28" s="300"/>
      <c r="W28" s="300"/>
      <c r="X28" s="875"/>
      <c r="Y28" s="300"/>
      <c r="Z28" s="875" t="str">
        <f t="shared" si="6"/>
        <v/>
      </c>
      <c r="AA28" s="300"/>
      <c r="AB28" s="874" t="str">
        <f t="shared" si="2"/>
        <v/>
      </c>
      <c r="AC28" s="874" t="str">
        <f t="shared" si="7"/>
        <v/>
      </c>
      <c r="AD28" s="305"/>
      <c r="AE28" s="305"/>
      <c r="AF28" s="305"/>
      <c r="AG28" s="50"/>
      <c r="AH28" s="50"/>
      <c r="AI28" s="50"/>
      <c r="AJ28" s="50"/>
      <c r="AK28" s="50"/>
      <c r="AL28" s="50"/>
      <c r="AM28" s="50"/>
      <c r="AN28" s="50"/>
      <c r="AO28" s="50"/>
      <c r="AP28" s="50"/>
    </row>
    <row r="29" spans="1:42" ht="20.100000000000001" hidden="1" customHeight="1" outlineLevel="1">
      <c r="A29" s="1073"/>
      <c r="C29" s="343">
        <v>15</v>
      </c>
      <c r="D29" s="965"/>
      <c r="E29" s="962"/>
      <c r="F29" s="963"/>
      <c r="G29" s="964"/>
      <c r="H29" s="900"/>
      <c r="I29" s="898"/>
      <c r="J29" s="898"/>
      <c r="K29" s="344">
        <f t="shared" si="3"/>
        <v>0</v>
      </c>
      <c r="L29" s="345">
        <f t="shared" si="8"/>
        <v>0</v>
      </c>
      <c r="M29" s="966"/>
      <c r="N29" s="901"/>
      <c r="O29" s="346">
        <f t="shared" si="4"/>
        <v>0</v>
      </c>
      <c r="P29" s="347">
        <f t="shared" si="0"/>
        <v>0</v>
      </c>
      <c r="Q29" s="972"/>
      <c r="R29" s="348">
        <f t="shared" si="1"/>
        <v>0</v>
      </c>
      <c r="S29" s="873" t="str">
        <f t="shared" si="5"/>
        <v/>
      </c>
      <c r="T29" s="301"/>
      <c r="U29" s="300"/>
      <c r="V29" s="300"/>
      <c r="W29" s="300"/>
      <c r="X29" s="875"/>
      <c r="Y29" s="300"/>
      <c r="Z29" s="875" t="str">
        <f t="shared" si="6"/>
        <v/>
      </c>
      <c r="AA29" s="300"/>
      <c r="AB29" s="874" t="str">
        <f t="shared" si="2"/>
        <v/>
      </c>
      <c r="AC29" s="874" t="str">
        <f t="shared" si="7"/>
        <v/>
      </c>
      <c r="AD29" s="305"/>
      <c r="AE29" s="305"/>
      <c r="AF29" s="305"/>
      <c r="AG29" s="50"/>
      <c r="AH29" s="50"/>
      <c r="AI29" s="50"/>
      <c r="AJ29" s="50"/>
      <c r="AK29" s="50"/>
      <c r="AL29" s="50"/>
      <c r="AM29" s="50"/>
      <c r="AN29" s="50"/>
      <c r="AO29" s="50"/>
      <c r="AP29" s="50"/>
    </row>
    <row r="30" spans="1:42" ht="20.100000000000001" hidden="1" customHeight="1" outlineLevel="1">
      <c r="A30" s="1073"/>
      <c r="C30" s="343">
        <v>16</v>
      </c>
      <c r="D30" s="965"/>
      <c r="E30" s="962"/>
      <c r="F30" s="963"/>
      <c r="G30" s="964"/>
      <c r="H30" s="900"/>
      <c r="I30" s="898"/>
      <c r="J30" s="898"/>
      <c r="K30" s="344">
        <f t="shared" si="3"/>
        <v>0</v>
      </c>
      <c r="L30" s="345">
        <f t="shared" si="8"/>
        <v>0</v>
      </c>
      <c r="M30" s="966"/>
      <c r="N30" s="901"/>
      <c r="O30" s="346">
        <f t="shared" si="4"/>
        <v>0</v>
      </c>
      <c r="P30" s="347">
        <f t="shared" si="0"/>
        <v>0</v>
      </c>
      <c r="Q30" s="972"/>
      <c r="R30" s="348">
        <f t="shared" si="1"/>
        <v>0</v>
      </c>
      <c r="S30" s="873" t="str">
        <f t="shared" si="5"/>
        <v/>
      </c>
      <c r="T30" s="301"/>
      <c r="U30" s="300"/>
      <c r="V30" s="300"/>
      <c r="W30" s="300"/>
      <c r="X30" s="875"/>
      <c r="Y30" s="300"/>
      <c r="Z30" s="875" t="str">
        <f t="shared" si="6"/>
        <v/>
      </c>
      <c r="AA30" s="300"/>
      <c r="AB30" s="874" t="str">
        <f t="shared" si="2"/>
        <v/>
      </c>
      <c r="AC30" s="874" t="str">
        <f t="shared" si="7"/>
        <v/>
      </c>
      <c r="AD30" s="305"/>
      <c r="AE30" s="305"/>
      <c r="AF30" s="305"/>
      <c r="AG30" s="50"/>
      <c r="AH30" s="50"/>
      <c r="AI30" s="50"/>
      <c r="AJ30" s="50"/>
      <c r="AK30" s="50"/>
      <c r="AL30" s="50"/>
      <c r="AM30" s="50"/>
      <c r="AN30" s="50"/>
      <c r="AO30" s="50"/>
      <c r="AP30" s="50"/>
    </row>
    <row r="31" spans="1:42" ht="20.100000000000001" hidden="1" customHeight="1" outlineLevel="1">
      <c r="A31" s="1073"/>
      <c r="C31" s="343">
        <v>17</v>
      </c>
      <c r="D31" s="965"/>
      <c r="E31" s="962"/>
      <c r="F31" s="963"/>
      <c r="G31" s="964"/>
      <c r="H31" s="900"/>
      <c r="I31" s="898"/>
      <c r="J31" s="898"/>
      <c r="K31" s="344">
        <f t="shared" si="3"/>
        <v>0</v>
      </c>
      <c r="L31" s="345">
        <f t="shared" si="8"/>
        <v>0</v>
      </c>
      <c r="M31" s="967"/>
      <c r="N31" s="901"/>
      <c r="O31" s="346">
        <f t="shared" si="4"/>
        <v>0</v>
      </c>
      <c r="P31" s="347">
        <f t="shared" si="0"/>
        <v>0</v>
      </c>
      <c r="Q31" s="972"/>
      <c r="R31" s="348">
        <f t="shared" si="1"/>
        <v>0</v>
      </c>
      <c r="S31" s="873" t="str">
        <f t="shared" si="5"/>
        <v/>
      </c>
      <c r="T31" s="301"/>
      <c r="U31" s="300"/>
      <c r="V31" s="300"/>
      <c r="W31" s="300"/>
      <c r="X31" s="875"/>
      <c r="Y31" s="300"/>
      <c r="Z31" s="875" t="str">
        <f t="shared" si="6"/>
        <v/>
      </c>
      <c r="AA31" s="300"/>
      <c r="AB31" s="874" t="str">
        <f t="shared" si="2"/>
        <v/>
      </c>
      <c r="AC31" s="874" t="str">
        <f t="shared" si="7"/>
        <v/>
      </c>
      <c r="AD31" s="305"/>
      <c r="AE31" s="305"/>
      <c r="AF31" s="305"/>
      <c r="AG31" s="50"/>
      <c r="AH31" s="50"/>
      <c r="AI31" s="50"/>
      <c r="AJ31" s="50"/>
      <c r="AK31" s="50"/>
      <c r="AL31" s="50"/>
      <c r="AM31" s="50"/>
      <c r="AN31" s="50"/>
      <c r="AO31" s="50"/>
      <c r="AP31" s="50"/>
    </row>
    <row r="32" spans="1:42" ht="20.100000000000001" hidden="1" customHeight="1" outlineLevel="1">
      <c r="A32" s="1073"/>
      <c r="C32" s="343">
        <v>18</v>
      </c>
      <c r="D32" s="965"/>
      <c r="E32" s="962"/>
      <c r="F32" s="963"/>
      <c r="G32" s="964"/>
      <c r="H32" s="900"/>
      <c r="I32" s="898"/>
      <c r="J32" s="898"/>
      <c r="K32" s="344">
        <f t="shared" si="3"/>
        <v>0</v>
      </c>
      <c r="L32" s="345">
        <f t="shared" si="8"/>
        <v>0</v>
      </c>
      <c r="M32" s="966"/>
      <c r="N32" s="901"/>
      <c r="O32" s="346">
        <f t="shared" si="4"/>
        <v>0</v>
      </c>
      <c r="P32" s="347">
        <f t="shared" si="0"/>
        <v>0</v>
      </c>
      <c r="Q32" s="972"/>
      <c r="R32" s="348">
        <f t="shared" si="1"/>
        <v>0</v>
      </c>
      <c r="S32" s="873" t="str">
        <f t="shared" si="5"/>
        <v/>
      </c>
      <c r="T32" s="301"/>
      <c r="U32" s="300"/>
      <c r="V32" s="300"/>
      <c r="W32" s="300"/>
      <c r="X32" s="875"/>
      <c r="Y32" s="300"/>
      <c r="Z32" s="875" t="str">
        <f t="shared" si="6"/>
        <v/>
      </c>
      <c r="AA32" s="300"/>
      <c r="AB32" s="874" t="str">
        <f t="shared" si="2"/>
        <v/>
      </c>
      <c r="AC32" s="874" t="str">
        <f t="shared" si="7"/>
        <v/>
      </c>
      <c r="AD32" s="305"/>
      <c r="AE32" s="305"/>
      <c r="AF32" s="305"/>
      <c r="AG32" s="50"/>
      <c r="AH32" s="50"/>
      <c r="AI32" s="50"/>
      <c r="AJ32" s="50"/>
      <c r="AK32" s="50"/>
      <c r="AL32" s="50"/>
      <c r="AM32" s="50"/>
      <c r="AN32" s="50"/>
      <c r="AO32" s="50"/>
      <c r="AP32" s="50"/>
    </row>
    <row r="33" spans="1:42" ht="20.100000000000001" hidden="1" customHeight="1" outlineLevel="1">
      <c r="A33" s="1073"/>
      <c r="C33" s="343">
        <v>19</v>
      </c>
      <c r="D33" s="965"/>
      <c r="E33" s="962"/>
      <c r="F33" s="963"/>
      <c r="G33" s="964"/>
      <c r="H33" s="899"/>
      <c r="I33" s="898"/>
      <c r="J33" s="898"/>
      <c r="K33" s="344">
        <f t="shared" si="3"/>
        <v>0</v>
      </c>
      <c r="L33" s="345">
        <f t="shared" si="8"/>
        <v>0</v>
      </c>
      <c r="M33" s="966"/>
      <c r="N33" s="901"/>
      <c r="O33" s="346">
        <f t="shared" si="4"/>
        <v>0</v>
      </c>
      <c r="P33" s="347">
        <f t="shared" si="0"/>
        <v>0</v>
      </c>
      <c r="Q33" s="972"/>
      <c r="R33" s="348">
        <f t="shared" si="1"/>
        <v>0</v>
      </c>
      <c r="S33" s="873" t="str">
        <f t="shared" si="5"/>
        <v/>
      </c>
      <c r="T33" s="301"/>
      <c r="U33" s="300"/>
      <c r="V33" s="300"/>
      <c r="W33" s="300"/>
      <c r="X33" s="875"/>
      <c r="Y33" s="300"/>
      <c r="Z33" s="875" t="str">
        <f t="shared" si="6"/>
        <v/>
      </c>
      <c r="AA33" s="300"/>
      <c r="AB33" s="874" t="str">
        <f t="shared" si="2"/>
        <v/>
      </c>
      <c r="AC33" s="874" t="str">
        <f t="shared" si="7"/>
        <v/>
      </c>
      <c r="AD33" s="305"/>
      <c r="AE33" s="305"/>
      <c r="AF33" s="305"/>
      <c r="AG33" s="50"/>
      <c r="AH33" s="50"/>
      <c r="AI33" s="50"/>
      <c r="AJ33" s="50"/>
      <c r="AK33" s="50"/>
      <c r="AL33" s="50"/>
      <c r="AM33" s="50"/>
      <c r="AN33" s="50"/>
      <c r="AO33" s="50"/>
      <c r="AP33" s="50"/>
    </row>
    <row r="34" spans="1:42" ht="20.100000000000001" hidden="1" customHeight="1" outlineLevel="1">
      <c r="A34" s="1073"/>
      <c r="C34" s="343">
        <v>20</v>
      </c>
      <c r="D34" s="965"/>
      <c r="E34" s="962"/>
      <c r="F34" s="963"/>
      <c r="G34" s="964"/>
      <c r="H34" s="899"/>
      <c r="I34" s="898"/>
      <c r="J34" s="898"/>
      <c r="K34" s="344">
        <f t="shared" si="3"/>
        <v>0</v>
      </c>
      <c r="L34" s="345">
        <f>IF(E34*J34&lt;E34*451,K34*L$7,K34*L$6)</f>
        <v>0</v>
      </c>
      <c r="M34" s="966"/>
      <c r="N34" s="901"/>
      <c r="O34" s="346">
        <f t="shared" si="4"/>
        <v>0</v>
      </c>
      <c r="P34" s="347">
        <f t="shared" si="0"/>
        <v>0</v>
      </c>
      <c r="Q34" s="972"/>
      <c r="R34" s="348">
        <f t="shared" si="1"/>
        <v>0</v>
      </c>
      <c r="S34" s="873" t="str">
        <f t="shared" si="5"/>
        <v/>
      </c>
      <c r="T34" s="301"/>
      <c r="U34" s="300"/>
      <c r="V34" s="300"/>
      <c r="W34" s="300"/>
      <c r="X34" s="875"/>
      <c r="Y34" s="300"/>
      <c r="Z34" s="875" t="str">
        <f t="shared" si="6"/>
        <v/>
      </c>
      <c r="AA34" s="300"/>
      <c r="AB34" s="874" t="str">
        <f t="shared" si="2"/>
        <v/>
      </c>
      <c r="AC34" s="874" t="str">
        <f t="shared" si="7"/>
        <v/>
      </c>
      <c r="AD34" s="305"/>
      <c r="AE34" s="305"/>
      <c r="AF34" s="305"/>
      <c r="AG34" s="50"/>
      <c r="AH34" s="50"/>
      <c r="AI34" s="50"/>
      <c r="AJ34" s="50"/>
      <c r="AK34" s="50"/>
      <c r="AL34" s="50"/>
      <c r="AM34" s="50"/>
      <c r="AN34" s="50"/>
      <c r="AO34" s="50"/>
      <c r="AP34" s="50"/>
    </row>
    <row r="35" spans="1:42" ht="20.100000000000001" customHeight="1">
      <c r="A35" s="1073"/>
      <c r="C35" s="343">
        <f>IF(SUM(E23:E34)=0,9,21)</f>
        <v>9</v>
      </c>
      <c r="D35" s="349" t="s">
        <v>258</v>
      </c>
      <c r="E35" s="968">
        <v>1</v>
      </c>
      <c r="F35" s="350"/>
      <c r="G35" s="351"/>
      <c r="H35" s="348"/>
      <c r="I35" s="352"/>
      <c r="J35" s="352"/>
      <c r="K35" s="344"/>
      <c r="L35" s="345"/>
      <c r="M35" s="354"/>
      <c r="N35" s="355"/>
      <c r="O35" s="346"/>
      <c r="P35" s="347">
        <f t="shared" si="0"/>
        <v>1</v>
      </c>
      <c r="Q35" s="972"/>
      <c r="R35" s="348">
        <f t="shared" si="1"/>
        <v>0</v>
      </c>
      <c r="S35" s="873"/>
      <c r="T35" s="301"/>
      <c r="U35" s="300"/>
      <c r="V35" s="300"/>
      <c r="W35" s="300"/>
      <c r="X35" s="875"/>
      <c r="Y35" s="300"/>
      <c r="Z35" s="875" t="str">
        <f t="shared" si="6"/>
        <v/>
      </c>
      <c r="AA35" s="300"/>
      <c r="AB35" s="874"/>
      <c r="AC35" s="874"/>
      <c r="AD35" s="305"/>
      <c r="AE35" s="305"/>
      <c r="AF35" s="305"/>
      <c r="AG35" s="50"/>
      <c r="AH35" s="50"/>
      <c r="AI35" s="50"/>
      <c r="AJ35" s="50"/>
      <c r="AK35" s="50"/>
      <c r="AL35" s="50"/>
      <c r="AM35" s="50"/>
      <c r="AN35" s="50"/>
      <c r="AO35" s="50"/>
      <c r="AP35" s="50"/>
    </row>
    <row r="36" spans="1:42" ht="20.100000000000001" customHeight="1">
      <c r="C36" s="356">
        <f>IF(C35=9,10,22)</f>
        <v>10</v>
      </c>
      <c r="D36" s="965" t="s">
        <v>287</v>
      </c>
      <c r="E36" s="968"/>
      <c r="F36" s="963"/>
      <c r="G36" s="969"/>
      <c r="H36" s="899"/>
      <c r="I36" s="898"/>
      <c r="J36" s="898"/>
      <c r="K36" s="344">
        <f t="shared" si="3"/>
        <v>0</v>
      </c>
      <c r="L36" s="345">
        <f>K36</f>
        <v>0</v>
      </c>
      <c r="M36" s="966"/>
      <c r="N36" s="901"/>
      <c r="O36" s="346">
        <f t="shared" si="4"/>
        <v>0</v>
      </c>
      <c r="P36" s="347">
        <f>$E36*(IF($F36="",1,IF($F36="bis",$G36/12,IF($F36="ab",(12-$G36+1)/12,((G36+1)-F36)/12))))</f>
        <v>0</v>
      </c>
      <c r="Q36" s="972"/>
      <c r="R36" s="348">
        <f t="shared" si="1"/>
        <v>0</v>
      </c>
      <c r="S36" s="873" t="str">
        <f t="shared" si="5"/>
        <v/>
      </c>
      <c r="T36" s="301"/>
      <c r="U36" s="300"/>
      <c r="V36" s="300"/>
      <c r="W36" s="300"/>
      <c r="X36" s="875"/>
      <c r="Y36" s="300"/>
      <c r="Z36" s="875" t="str">
        <f t="shared" si="6"/>
        <v/>
      </c>
      <c r="AA36" s="300"/>
      <c r="AB36" s="874" t="str">
        <f t="shared" si="2"/>
        <v/>
      </c>
      <c r="AC36" s="874" t="str">
        <f t="shared" si="7"/>
        <v/>
      </c>
      <c r="AD36" s="305"/>
      <c r="AE36" s="305"/>
      <c r="AF36" s="305"/>
      <c r="AG36" s="50"/>
      <c r="AH36" s="50"/>
      <c r="AI36" s="50"/>
      <c r="AJ36" s="50"/>
      <c r="AK36" s="50"/>
      <c r="AL36" s="50"/>
      <c r="AM36" s="50"/>
      <c r="AN36" s="50"/>
      <c r="AO36" s="50"/>
      <c r="AP36" s="50"/>
    </row>
    <row r="37" spans="1:42" ht="20.100000000000001" customHeight="1">
      <c r="C37" s="356">
        <f>IF(C36=10,11,23)</f>
        <v>11</v>
      </c>
      <c r="D37" s="965" t="s">
        <v>287</v>
      </c>
      <c r="E37" s="968"/>
      <c r="F37" s="963"/>
      <c r="G37" s="970"/>
      <c r="H37" s="899"/>
      <c r="I37" s="898"/>
      <c r="J37" s="898"/>
      <c r="K37" s="344">
        <f t="shared" si="3"/>
        <v>0</v>
      </c>
      <c r="L37" s="345">
        <f>K37</f>
        <v>0</v>
      </c>
      <c r="M37" s="966"/>
      <c r="N37" s="901"/>
      <c r="O37" s="346">
        <f t="shared" si="4"/>
        <v>0</v>
      </c>
      <c r="P37" s="347">
        <f>$E37*(IF($F37="",1,IF($F37="bis",$G37/12,IF($F37="ab",(12-$G37+1)/12,((G37+1)-F37)/12))))</f>
        <v>0</v>
      </c>
      <c r="Q37" s="972"/>
      <c r="R37" s="348">
        <f>P37*Q37</f>
        <v>0</v>
      </c>
      <c r="S37" s="873" t="str">
        <f t="shared" si="5"/>
        <v/>
      </c>
      <c r="T37" s="301"/>
      <c r="U37" s="300"/>
      <c r="V37" s="300"/>
      <c r="W37" s="300"/>
      <c r="X37" s="875"/>
      <c r="Y37" s="300"/>
      <c r="Z37" s="875" t="str">
        <f t="shared" si="6"/>
        <v/>
      </c>
      <c r="AA37" s="300"/>
      <c r="AB37" s="874" t="str">
        <f t="shared" si="2"/>
        <v/>
      </c>
      <c r="AC37" s="874" t="str">
        <f t="shared" si="7"/>
        <v/>
      </c>
      <c r="AD37" s="305"/>
      <c r="AE37" s="305"/>
      <c r="AF37" s="305"/>
      <c r="AG37" s="50"/>
      <c r="AH37" s="50"/>
      <c r="AI37" s="50"/>
      <c r="AJ37" s="50"/>
      <c r="AK37" s="50"/>
      <c r="AL37" s="50"/>
      <c r="AM37" s="50"/>
      <c r="AN37" s="50"/>
      <c r="AO37" s="50"/>
      <c r="AP37" s="50"/>
    </row>
    <row r="38" spans="1:42" ht="20.100000000000001" customHeight="1">
      <c r="C38" s="356">
        <f>IF(C37=11,12,24)</f>
        <v>12</v>
      </c>
      <c r="D38" s="965" t="s">
        <v>287</v>
      </c>
      <c r="E38" s="968"/>
      <c r="F38" s="971"/>
      <c r="G38" s="969"/>
      <c r="H38" s="902"/>
      <c r="I38" s="898"/>
      <c r="J38" s="898"/>
      <c r="K38" s="344">
        <f t="shared" si="3"/>
        <v>0</v>
      </c>
      <c r="L38" s="345">
        <f>K38</f>
        <v>0</v>
      </c>
      <c r="M38" s="966"/>
      <c r="N38" s="901"/>
      <c r="O38" s="346">
        <f t="shared" si="4"/>
        <v>0</v>
      </c>
      <c r="P38" s="347">
        <f>$E38*(IF($F38="",1,IF($F38="bis",$G38/12,IF($F38="ab",(12-$G38+1)/12,((G38+1)-F38)/12))))</f>
        <v>0</v>
      </c>
      <c r="Q38" s="972"/>
      <c r="R38" s="348">
        <f>P38*Q38</f>
        <v>0</v>
      </c>
      <c r="S38" s="873" t="str">
        <f t="shared" si="5"/>
        <v/>
      </c>
      <c r="T38" s="301"/>
      <c r="U38" s="300"/>
      <c r="V38" s="300"/>
      <c r="W38" s="300"/>
      <c r="X38" s="875"/>
      <c r="Y38" s="300"/>
      <c r="Z38" s="875" t="str">
        <f t="shared" si="6"/>
        <v/>
      </c>
      <c r="AA38" s="300"/>
      <c r="AB38" s="874" t="str">
        <f t="shared" si="2"/>
        <v/>
      </c>
      <c r="AC38" s="874" t="str">
        <f t="shared" si="7"/>
        <v/>
      </c>
      <c r="AD38" s="305"/>
      <c r="AE38" s="305"/>
      <c r="AF38" s="305"/>
      <c r="AG38" s="50"/>
      <c r="AH38" s="50"/>
      <c r="AI38" s="50"/>
      <c r="AJ38" s="50"/>
      <c r="AK38" s="50"/>
      <c r="AL38" s="50"/>
      <c r="AM38" s="50"/>
      <c r="AN38" s="50"/>
      <c r="AO38" s="50"/>
      <c r="AP38" s="50"/>
    </row>
    <row r="39" spans="1:42" s="15" customFormat="1" ht="20.100000000000001" customHeight="1">
      <c r="C39" s="357" t="s">
        <v>9</v>
      </c>
      <c r="D39" s="358"/>
      <c r="E39" s="359">
        <f>SUM(E15:E38)</f>
        <v>1</v>
      </c>
      <c r="F39" s="360"/>
      <c r="G39" s="361"/>
      <c r="H39" s="361"/>
      <c r="I39" s="362"/>
      <c r="J39" s="362"/>
      <c r="K39" s="363">
        <f t="shared" ref="K39:P39" si="9">SUM(K15:K38)</f>
        <v>0</v>
      </c>
      <c r="L39" s="363">
        <f t="shared" si="9"/>
        <v>0</v>
      </c>
      <c r="M39" s="364">
        <f t="shared" si="9"/>
        <v>0</v>
      </c>
      <c r="N39" s="364">
        <f t="shared" si="9"/>
        <v>0</v>
      </c>
      <c r="O39" s="365">
        <f t="shared" si="9"/>
        <v>0</v>
      </c>
      <c r="P39" s="361">
        <f t="shared" si="9"/>
        <v>1</v>
      </c>
      <c r="Q39" s="361"/>
      <c r="R39" s="366">
        <f>SUM(R15:R38)</f>
        <v>0</v>
      </c>
      <c r="S39" s="367"/>
      <c r="T39" s="368"/>
      <c r="U39" s="367"/>
      <c r="V39" s="367"/>
      <c r="W39" s="367"/>
      <c r="X39" s="367"/>
      <c r="Y39" s="367"/>
      <c r="Z39" s="367"/>
      <c r="AA39" s="367"/>
      <c r="AB39" s="367"/>
      <c r="AC39" s="369"/>
      <c r="AD39" s="369"/>
      <c r="AE39" s="369"/>
      <c r="AF39" s="369"/>
      <c r="AG39" s="51"/>
      <c r="AH39" s="51"/>
      <c r="AI39" s="51"/>
      <c r="AJ39" s="51"/>
      <c r="AK39" s="51"/>
      <c r="AL39" s="51"/>
      <c r="AM39" s="50"/>
      <c r="AN39" s="50"/>
      <c r="AO39" s="50"/>
      <c r="AP39" s="50"/>
    </row>
    <row r="40" spans="1:42" ht="20.65" customHeight="1">
      <c r="C40" s="295"/>
      <c r="D40" s="370"/>
      <c r="E40" s="296"/>
      <c r="F40" s="295"/>
      <c r="G40" s="295"/>
      <c r="H40" s="295"/>
      <c r="I40" s="295"/>
      <c r="J40" s="295"/>
      <c r="K40" s="295"/>
      <c r="L40" s="371" t="s">
        <v>17</v>
      </c>
      <c r="M40" s="372"/>
      <c r="N40" s="372"/>
      <c r="O40" s="903"/>
      <c r="P40" s="295"/>
      <c r="Q40" s="295"/>
      <c r="R40" s="295"/>
      <c r="S40" s="300"/>
      <c r="T40" s="301"/>
      <c r="U40" s="300"/>
      <c r="V40" s="300"/>
      <c r="W40" s="300"/>
      <c r="X40" s="300"/>
      <c r="Y40" s="300"/>
      <c r="Z40" s="300"/>
      <c r="AA40" s="300"/>
      <c r="AB40" s="300"/>
      <c r="AC40" s="305"/>
      <c r="AD40" s="305"/>
      <c r="AE40" s="305"/>
      <c r="AF40" s="305"/>
      <c r="AG40" s="50"/>
      <c r="AH40" s="50"/>
      <c r="AI40" s="50"/>
      <c r="AJ40" s="50"/>
      <c r="AK40" s="50"/>
      <c r="AL40" s="50"/>
      <c r="AM40" s="50"/>
      <c r="AN40" s="50"/>
      <c r="AO40" s="50"/>
      <c r="AP40" s="50"/>
    </row>
    <row r="41" spans="1:42" ht="20.65" customHeight="1" thickBot="1">
      <c r="C41" s="295"/>
      <c r="D41" s="295"/>
      <c r="E41" s="296"/>
      <c r="F41" s="295"/>
      <c r="G41" s="295"/>
      <c r="H41" s="295"/>
      <c r="I41" s="295"/>
      <c r="J41" s="295"/>
      <c r="K41" s="295"/>
      <c r="L41" s="373" t="s">
        <v>107</v>
      </c>
      <c r="M41" s="374"/>
      <c r="N41" s="374"/>
      <c r="O41" s="904"/>
      <c r="P41" s="295"/>
      <c r="Q41" s="295"/>
      <c r="R41" s="295"/>
      <c r="S41" s="300"/>
      <c r="T41" s="301"/>
      <c r="U41" s="300"/>
      <c r="V41" s="300"/>
      <c r="W41" s="300"/>
      <c r="X41" s="300"/>
      <c r="Y41" s="300"/>
      <c r="Z41" s="300"/>
      <c r="AA41" s="300"/>
      <c r="AB41" s="300"/>
      <c r="AC41" s="305"/>
      <c r="AD41" s="305"/>
      <c r="AE41" s="305"/>
      <c r="AF41" s="305"/>
      <c r="AG41" s="50"/>
      <c r="AH41" s="50"/>
      <c r="AI41" s="50"/>
      <c r="AJ41" s="50"/>
      <c r="AK41" s="50"/>
      <c r="AL41" s="50"/>
      <c r="AM41" s="50"/>
      <c r="AN41" s="50"/>
      <c r="AO41" s="50"/>
      <c r="AP41" s="50"/>
    </row>
    <row r="42" spans="1:42" ht="20.65" customHeight="1" collapsed="1" thickTop="1" thickBot="1">
      <c r="C42" s="295"/>
      <c r="D42" s="295"/>
      <c r="E42" s="296"/>
      <c r="F42" s="295"/>
      <c r="G42" s="295"/>
      <c r="H42" s="295"/>
      <c r="I42" s="295"/>
      <c r="J42" s="295"/>
      <c r="K42" s="295"/>
      <c r="L42" s="375" t="s">
        <v>18</v>
      </c>
      <c r="M42" s="376"/>
      <c r="N42" s="376"/>
      <c r="O42" s="377">
        <f>ROUND(O39+O40+O41,-2)</f>
        <v>0</v>
      </c>
      <c r="P42" s="295"/>
      <c r="Q42" s="295"/>
      <c r="R42" s="295"/>
      <c r="S42" s="300"/>
      <c r="T42" s="301"/>
      <c r="U42" s="300"/>
      <c r="V42" s="300"/>
      <c r="W42" s="300"/>
      <c r="X42" s="300"/>
      <c r="Y42" s="300"/>
      <c r="Z42" s="300"/>
      <c r="AA42" s="300"/>
      <c r="AB42" s="300"/>
      <c r="AC42" s="305"/>
      <c r="AD42" s="305"/>
      <c r="AE42" s="305"/>
      <c r="AF42" s="305"/>
      <c r="AG42" s="50"/>
      <c r="AH42" s="50"/>
      <c r="AI42" s="50"/>
      <c r="AJ42" s="50"/>
      <c r="AK42" s="50"/>
      <c r="AL42" s="50"/>
      <c r="AM42" s="50"/>
      <c r="AN42" s="50"/>
      <c r="AO42" s="50"/>
      <c r="AP42" s="50"/>
    </row>
    <row r="43" spans="1:42" ht="20.65" hidden="1" customHeight="1" outlineLevel="1" thickTop="1">
      <c r="A43" s="1193" t="s">
        <v>527</v>
      </c>
      <c r="C43" s="295"/>
      <c r="D43" s="295"/>
      <c r="E43" s="296"/>
      <c r="F43" s="295"/>
      <c r="G43" s="295"/>
      <c r="H43" s="295"/>
      <c r="I43" s="295"/>
      <c r="J43" s="295"/>
      <c r="K43" s="295"/>
      <c r="L43" s="378" t="s">
        <v>183</v>
      </c>
      <c r="M43" s="379"/>
      <c r="N43" s="379"/>
      <c r="O43" s="380">
        <f>$R$39</f>
        <v>0</v>
      </c>
      <c r="P43" s="295"/>
      <c r="Q43" s="295"/>
      <c r="R43" s="295"/>
      <c r="S43" s="300"/>
      <c r="T43" s="301"/>
      <c r="U43" s="300"/>
      <c r="V43" s="300"/>
      <c r="W43" s="300"/>
      <c r="X43" s="300"/>
      <c r="Y43" s="300"/>
      <c r="Z43" s="300"/>
      <c r="AA43" s="300"/>
      <c r="AB43" s="300"/>
      <c r="AC43" s="305"/>
      <c r="AD43" s="305"/>
      <c r="AE43" s="305"/>
      <c r="AF43" s="305"/>
      <c r="AG43" s="50"/>
      <c r="AH43" s="50"/>
      <c r="AI43" s="50"/>
      <c r="AJ43" s="50"/>
      <c r="AK43" s="50"/>
      <c r="AL43" s="50"/>
      <c r="AM43" s="50"/>
      <c r="AN43" s="50"/>
      <c r="AO43" s="50"/>
      <c r="AP43" s="50"/>
    </row>
    <row r="44" spans="1:42" ht="20.65" hidden="1" customHeight="1" outlineLevel="1">
      <c r="A44" s="1194"/>
      <c r="C44" s="295"/>
      <c r="D44" s="295"/>
      <c r="E44" s="296"/>
      <c r="F44" s="295"/>
      <c r="G44" s="295"/>
      <c r="H44" s="295"/>
      <c r="I44" s="295"/>
      <c r="J44" s="295"/>
      <c r="K44" s="295"/>
      <c r="L44" s="371" t="s">
        <v>19</v>
      </c>
      <c r="M44" s="372"/>
      <c r="N44" s="372"/>
      <c r="O44" s="381">
        <f>Rentabilität!$E$21</f>
        <v>0</v>
      </c>
      <c r="P44" s="295"/>
      <c r="Q44" s="295"/>
      <c r="R44" s="295"/>
      <c r="S44" s="300"/>
      <c r="T44" s="301"/>
      <c r="U44" s="300"/>
      <c r="V44" s="300"/>
      <c r="W44" s="300"/>
      <c r="X44" s="300"/>
      <c r="Y44" s="300"/>
      <c r="Z44" s="300"/>
      <c r="AA44" s="300"/>
      <c r="AB44" s="300"/>
      <c r="AC44" s="305"/>
      <c r="AD44" s="305"/>
      <c r="AE44" s="305"/>
      <c r="AF44" s="305"/>
      <c r="AG44" s="50"/>
      <c r="AH44" s="50"/>
      <c r="AI44" s="50"/>
      <c r="AJ44" s="50"/>
      <c r="AK44" s="50"/>
      <c r="AL44" s="50"/>
      <c r="AM44" s="50"/>
      <c r="AN44" s="50"/>
      <c r="AO44" s="50"/>
      <c r="AP44" s="50"/>
    </row>
    <row r="45" spans="1:42" ht="20.65" hidden="1" customHeight="1" outlineLevel="1" thickBot="1">
      <c r="A45" s="1194"/>
      <c r="C45" s="295"/>
      <c r="D45" s="295"/>
      <c r="E45" s="296"/>
      <c r="F45" s="295"/>
      <c r="G45" s="295"/>
      <c r="H45" s="295"/>
      <c r="I45" s="295"/>
      <c r="J45" s="295"/>
      <c r="K45" s="295"/>
      <c r="L45" s="382" t="s">
        <v>186</v>
      </c>
      <c r="M45" s="383"/>
      <c r="N45" s="372"/>
      <c r="O45" s="381">
        <f>Rentabilität!$E$22</f>
        <v>0</v>
      </c>
      <c r="P45" s="295"/>
      <c r="Q45" s="295"/>
      <c r="R45" s="295"/>
      <c r="S45" s="300"/>
      <c r="T45" s="301"/>
      <c r="U45" s="300"/>
      <c r="V45" s="300"/>
      <c r="W45" s="300"/>
      <c r="X45" s="300"/>
      <c r="Y45" s="300"/>
      <c r="Z45" s="300"/>
      <c r="AA45" s="300"/>
      <c r="AB45" s="300"/>
      <c r="AC45" s="305"/>
      <c r="AD45" s="305"/>
      <c r="AE45" s="305"/>
      <c r="AF45" s="305"/>
      <c r="AG45" s="50"/>
      <c r="AH45" s="50"/>
      <c r="AI45" s="50"/>
      <c r="AJ45" s="50"/>
      <c r="AK45" s="50"/>
      <c r="AL45" s="50"/>
      <c r="AM45" s="50"/>
      <c r="AN45" s="50"/>
      <c r="AO45" s="50"/>
      <c r="AP45" s="50"/>
    </row>
    <row r="46" spans="1:42" ht="20.65" hidden="1" customHeight="1" outlineLevel="1" thickTop="1">
      <c r="A46" s="1194"/>
      <c r="C46" s="295"/>
      <c r="D46" s="295"/>
      <c r="E46" s="296"/>
      <c r="F46" s="295"/>
      <c r="G46" s="295"/>
      <c r="H46" s="295"/>
      <c r="I46" s="295"/>
      <c r="J46" s="295"/>
      <c r="K46" s="295"/>
      <c r="L46" s="384" t="s">
        <v>185</v>
      </c>
      <c r="M46" s="385"/>
      <c r="N46" s="385"/>
      <c r="O46" s="386" t="str">
        <f>IF((O44-O45)&lt;0,0,IF(O43=0,"",(O44-O45)/O43))</f>
        <v/>
      </c>
      <c r="P46" s="295"/>
      <c r="Q46" s="295"/>
      <c r="R46" s="295"/>
      <c r="S46" s="300"/>
      <c r="T46" s="301"/>
      <c r="U46" s="300"/>
      <c r="V46" s="300"/>
      <c r="W46" s="300"/>
      <c r="X46" s="300"/>
      <c r="Y46" s="300"/>
      <c r="Z46" s="300"/>
      <c r="AA46" s="300"/>
      <c r="AB46" s="300"/>
      <c r="AC46" s="305"/>
      <c r="AD46" s="305"/>
      <c r="AE46" s="305"/>
      <c r="AF46" s="305"/>
      <c r="AG46" s="50"/>
      <c r="AH46" s="50"/>
      <c r="AI46" s="50"/>
      <c r="AJ46" s="50"/>
      <c r="AK46" s="50"/>
      <c r="AL46" s="50"/>
      <c r="AM46" s="50"/>
      <c r="AN46" s="50"/>
      <c r="AO46" s="50"/>
      <c r="AP46" s="50"/>
    </row>
    <row r="47" spans="1:42" ht="20.65" hidden="1" customHeight="1" outlineLevel="1" thickBot="1">
      <c r="A47" s="1195"/>
      <c r="C47" s="295"/>
      <c r="D47" s="295"/>
      <c r="E47" s="296"/>
      <c r="F47" s="295"/>
      <c r="G47" s="295"/>
      <c r="H47" s="295"/>
      <c r="I47" s="295"/>
      <c r="J47" s="295"/>
      <c r="K47" s="295"/>
      <c r="L47" s="387" t="s">
        <v>184</v>
      </c>
      <c r="M47" s="388"/>
      <c r="N47" s="389"/>
      <c r="O47" s="390"/>
      <c r="P47" s="295"/>
      <c r="Q47" s="295"/>
      <c r="R47" s="295"/>
      <c r="S47" s="300"/>
      <c r="T47" s="301"/>
      <c r="U47" s="300"/>
      <c r="V47" s="300"/>
      <c r="W47" s="300"/>
      <c r="X47" s="300"/>
      <c r="Y47" s="300"/>
      <c r="Z47" s="300"/>
      <c r="AA47" s="300"/>
      <c r="AB47" s="300"/>
      <c r="AC47" s="305"/>
      <c r="AD47" s="305"/>
      <c r="AE47" s="305"/>
      <c r="AF47" s="305"/>
      <c r="AG47" s="50"/>
      <c r="AH47" s="50"/>
      <c r="AI47" s="50"/>
      <c r="AJ47" s="50"/>
      <c r="AK47" s="50"/>
      <c r="AL47" s="50"/>
      <c r="AM47" s="50"/>
      <c r="AN47" s="50"/>
      <c r="AO47" s="50"/>
      <c r="AP47" s="50"/>
    </row>
    <row r="48" spans="1:42" ht="20.65" customHeight="1" thickTop="1">
      <c r="A48" s="1178" t="s">
        <v>526</v>
      </c>
      <c r="C48" s="295"/>
      <c r="D48" s="295"/>
      <c r="E48" s="296"/>
      <c r="F48" s="295"/>
      <c r="G48" s="295"/>
      <c r="H48" s="295"/>
      <c r="I48" s="295"/>
      <c r="J48" s="295"/>
      <c r="K48" s="295"/>
      <c r="L48" s="295"/>
      <c r="M48" s="295"/>
      <c r="N48" s="295"/>
      <c r="O48" s="295"/>
      <c r="P48" s="295"/>
      <c r="Q48" s="295"/>
      <c r="R48" s="295"/>
      <c r="S48" s="300"/>
      <c r="T48" s="301"/>
      <c r="U48" s="300"/>
      <c r="V48" s="300"/>
      <c r="W48" s="300"/>
      <c r="X48" s="300"/>
      <c r="Y48" s="300"/>
      <c r="Z48" s="300"/>
      <c r="AA48" s="300"/>
      <c r="AB48" s="300"/>
      <c r="AC48" s="305"/>
      <c r="AD48" s="305"/>
      <c r="AE48" s="305"/>
      <c r="AF48" s="305"/>
      <c r="AG48" s="50"/>
      <c r="AH48" s="50"/>
      <c r="AI48" s="50"/>
      <c r="AJ48" s="50"/>
      <c r="AK48" s="50"/>
      <c r="AL48" s="50"/>
      <c r="AM48" s="50"/>
      <c r="AN48" s="50"/>
      <c r="AO48" s="50"/>
      <c r="AP48" s="50"/>
    </row>
    <row r="49" spans="1:42" ht="20.65" customHeight="1">
      <c r="A49" s="1179"/>
      <c r="C49" s="300"/>
      <c r="D49" s="300"/>
      <c r="E49" s="391"/>
      <c r="F49" s="300"/>
      <c r="G49" s="300"/>
      <c r="H49" s="300"/>
      <c r="I49" s="300"/>
      <c r="J49" s="300"/>
      <c r="K49" s="300"/>
      <c r="L49" s="300"/>
      <c r="M49" s="300"/>
      <c r="N49" s="300"/>
      <c r="O49" s="300"/>
      <c r="P49" s="392"/>
      <c r="Q49" s="392"/>
      <c r="R49" s="392"/>
      <c r="S49" s="392"/>
      <c r="T49" s="301"/>
      <c r="U49" s="300"/>
      <c r="V49" s="300"/>
      <c r="W49" s="300"/>
      <c r="X49" s="300"/>
      <c r="Y49" s="300"/>
      <c r="Z49" s="300"/>
      <c r="AA49" s="300"/>
      <c r="AB49" s="300"/>
      <c r="AC49" s="305"/>
      <c r="AD49" s="305"/>
      <c r="AE49" s="305"/>
      <c r="AF49" s="305"/>
      <c r="AG49" s="50"/>
      <c r="AH49" s="50"/>
      <c r="AI49" s="50"/>
      <c r="AJ49" s="50"/>
      <c r="AK49" s="50"/>
      <c r="AL49" s="50"/>
      <c r="AM49" s="50"/>
      <c r="AN49" s="50"/>
      <c r="AO49" s="50"/>
      <c r="AP49" s="50"/>
    </row>
    <row r="50" spans="1:42" ht="20.65" customHeight="1">
      <c r="A50" s="1179"/>
      <c r="C50" s="300"/>
      <c r="D50" s="300"/>
      <c r="E50" s="391"/>
      <c r="F50" s="300"/>
      <c r="G50" s="300"/>
      <c r="H50" s="300"/>
      <c r="I50" s="300"/>
      <c r="J50" s="300"/>
      <c r="K50" s="300"/>
      <c r="L50" s="300"/>
      <c r="M50" s="300"/>
      <c r="N50" s="300"/>
      <c r="O50" s="300"/>
      <c r="P50" s="392"/>
      <c r="Q50" s="392"/>
      <c r="R50" s="392"/>
      <c r="S50" s="392"/>
      <c r="T50" s="301"/>
      <c r="U50" s="300"/>
      <c r="V50" s="300"/>
      <c r="W50" s="300"/>
      <c r="X50" s="300"/>
      <c r="Y50" s="300"/>
      <c r="Z50" s="300"/>
      <c r="AA50" s="300"/>
      <c r="AB50" s="300"/>
      <c r="AC50" s="305"/>
      <c r="AD50" s="305"/>
      <c r="AE50" s="305"/>
      <c r="AF50" s="305"/>
      <c r="AG50" s="50"/>
      <c r="AH50" s="50"/>
      <c r="AI50" s="50"/>
      <c r="AJ50" s="50"/>
      <c r="AK50" s="50"/>
      <c r="AL50" s="50"/>
      <c r="AM50" s="50"/>
      <c r="AN50" s="50"/>
      <c r="AO50" s="50"/>
      <c r="AP50" s="50"/>
    </row>
    <row r="51" spans="1:42" ht="20.65" customHeight="1">
      <c r="A51" s="1179"/>
      <c r="C51" s="300"/>
      <c r="D51" s="300"/>
      <c r="E51" s="391"/>
      <c r="F51" s="300"/>
      <c r="G51" s="300"/>
      <c r="H51" s="300"/>
      <c r="I51" s="300"/>
      <c r="J51" s="300"/>
      <c r="K51" s="300"/>
      <c r="L51" s="300"/>
      <c r="M51" s="300"/>
      <c r="N51" s="300"/>
      <c r="O51" s="300"/>
      <c r="P51" s="392"/>
      <c r="Q51" s="392"/>
      <c r="R51" s="392"/>
      <c r="S51" s="392"/>
      <c r="T51" s="301"/>
      <c r="U51" s="300"/>
      <c r="V51" s="300"/>
      <c r="W51" s="300"/>
      <c r="X51" s="300"/>
      <c r="Y51" s="300"/>
      <c r="Z51" s="300"/>
      <c r="AA51" s="300"/>
      <c r="AB51" s="300"/>
      <c r="AC51" s="305"/>
      <c r="AD51" s="305"/>
      <c r="AE51" s="305"/>
      <c r="AF51" s="305"/>
      <c r="AG51" s="50"/>
      <c r="AH51" s="50"/>
      <c r="AI51" s="50"/>
      <c r="AJ51" s="50"/>
      <c r="AK51" s="50"/>
      <c r="AL51" s="50"/>
      <c r="AM51" s="50"/>
      <c r="AN51" s="50"/>
      <c r="AO51" s="50"/>
      <c r="AP51" s="50"/>
    </row>
    <row r="52" spans="1:42" ht="16.5" customHeight="1">
      <c r="A52" s="1179"/>
      <c r="C52" s="300"/>
      <c r="D52" s="300"/>
      <c r="E52" s="391"/>
      <c r="F52" s="300"/>
      <c r="G52" s="300"/>
      <c r="H52" s="300"/>
      <c r="I52" s="300"/>
      <c r="J52" s="300"/>
      <c r="K52" s="300"/>
      <c r="L52" s="300"/>
      <c r="M52" s="300"/>
      <c r="N52" s="300"/>
      <c r="O52" s="300"/>
      <c r="P52" s="392"/>
      <c r="Q52" s="392"/>
      <c r="R52" s="392"/>
      <c r="S52" s="392"/>
      <c r="T52" s="301"/>
      <c r="U52" s="300"/>
      <c r="V52" s="300"/>
      <c r="W52" s="300"/>
      <c r="X52" s="300"/>
      <c r="Y52" s="300"/>
      <c r="Z52" s="300"/>
      <c r="AA52" s="300"/>
      <c r="AB52" s="300"/>
      <c r="AC52" s="305"/>
      <c r="AD52" s="305"/>
      <c r="AE52" s="305"/>
      <c r="AF52" s="305"/>
      <c r="AG52" s="50"/>
      <c r="AH52" s="50"/>
      <c r="AI52" s="50"/>
      <c r="AJ52" s="50"/>
      <c r="AK52" s="50"/>
      <c r="AL52" s="50"/>
      <c r="AM52" s="50"/>
      <c r="AN52" s="50"/>
      <c r="AO52" s="50"/>
      <c r="AP52" s="50"/>
    </row>
    <row r="53" spans="1:42" ht="15.75" customHeight="1">
      <c r="A53" s="1180"/>
      <c r="C53" s="300"/>
      <c r="D53" s="300"/>
      <c r="E53" s="391"/>
      <c r="F53" s="300"/>
      <c r="G53" s="300"/>
      <c r="H53" s="300"/>
      <c r="I53" s="300"/>
      <c r="J53" s="300"/>
      <c r="K53" s="300"/>
      <c r="L53" s="300"/>
      <c r="M53" s="300"/>
      <c r="N53" s="300"/>
      <c r="O53" s="300"/>
      <c r="P53" s="392"/>
      <c r="Q53" s="392"/>
      <c r="R53" s="392"/>
      <c r="S53" s="392"/>
      <c r="T53" s="301"/>
      <c r="U53" s="300"/>
      <c r="V53" s="300"/>
      <c r="W53" s="300"/>
      <c r="X53" s="300"/>
      <c r="Y53" s="300"/>
      <c r="Z53" s="300"/>
      <c r="AA53" s="300"/>
      <c r="AB53" s="300"/>
      <c r="AC53" s="305"/>
      <c r="AD53" s="305"/>
      <c r="AE53" s="305"/>
      <c r="AF53" s="305"/>
      <c r="AG53" s="50"/>
      <c r="AH53" s="50"/>
      <c r="AI53" s="50"/>
      <c r="AJ53" s="50"/>
      <c r="AK53" s="50"/>
      <c r="AL53" s="50"/>
      <c r="AM53" s="50"/>
      <c r="AN53" s="50"/>
      <c r="AO53" s="50"/>
      <c r="AP53" s="50"/>
    </row>
    <row r="54" spans="1:42" ht="15.75" customHeight="1">
      <c r="A54" s="1074"/>
      <c r="C54" s="300"/>
      <c r="D54" s="300"/>
      <c r="E54" s="391"/>
      <c r="F54" s="300"/>
      <c r="G54" s="300"/>
      <c r="H54" s="300"/>
      <c r="I54" s="300"/>
      <c r="J54" s="300"/>
      <c r="K54" s="300"/>
      <c r="L54" s="300"/>
      <c r="M54" s="300"/>
      <c r="N54" s="300"/>
      <c r="O54" s="300"/>
      <c r="P54" s="392"/>
      <c r="Q54" s="392"/>
      <c r="R54" s="392"/>
      <c r="S54" s="392"/>
      <c r="T54" s="301"/>
      <c r="U54" s="300"/>
      <c r="V54" s="300"/>
      <c r="W54" s="300"/>
      <c r="X54" s="300"/>
      <c r="Y54" s="300"/>
      <c r="Z54" s="300"/>
      <c r="AA54" s="300"/>
      <c r="AB54" s="300"/>
      <c r="AC54" s="305"/>
      <c r="AD54" s="305"/>
      <c r="AE54" s="305"/>
      <c r="AF54" s="305"/>
      <c r="AG54" s="50"/>
      <c r="AH54" s="50"/>
      <c r="AI54" s="50"/>
      <c r="AJ54" s="50"/>
      <c r="AK54" s="50"/>
      <c r="AL54" s="50"/>
      <c r="AM54" s="50"/>
      <c r="AN54" s="50"/>
      <c r="AO54" s="50"/>
      <c r="AP54" s="50"/>
    </row>
    <row r="55" spans="1:42">
      <c r="C55" s="300"/>
      <c r="D55" s="300"/>
      <c r="E55" s="391"/>
      <c r="F55" s="300"/>
      <c r="G55" s="300"/>
      <c r="H55" s="300"/>
      <c r="I55" s="300"/>
      <c r="J55" s="300"/>
      <c r="K55" s="300"/>
      <c r="L55" s="300"/>
      <c r="M55" s="300"/>
      <c r="N55" s="300"/>
      <c r="O55" s="300"/>
      <c r="P55" s="300"/>
      <c r="Q55" s="300"/>
      <c r="R55" s="300"/>
      <c r="S55" s="300"/>
      <c r="T55" s="301"/>
      <c r="U55" s="300"/>
      <c r="V55" s="300"/>
      <c r="W55" s="300"/>
      <c r="X55" s="300"/>
      <c r="Y55" s="300"/>
      <c r="Z55" s="300"/>
      <c r="AA55" s="300"/>
      <c r="AB55" s="300"/>
      <c r="AC55" s="305"/>
      <c r="AD55" s="305"/>
      <c r="AE55" s="305"/>
      <c r="AF55" s="305"/>
      <c r="AG55" s="50"/>
      <c r="AH55" s="50"/>
      <c r="AI55" s="50"/>
      <c r="AJ55" s="50"/>
      <c r="AK55" s="50"/>
      <c r="AL55" s="50"/>
      <c r="AM55" s="50"/>
      <c r="AN55" s="50"/>
      <c r="AO55" s="50"/>
      <c r="AP55" s="50"/>
    </row>
    <row r="56" spans="1:42">
      <c r="C56" s="300"/>
      <c r="D56" s="300"/>
      <c r="E56" s="391"/>
      <c r="F56" s="300"/>
      <c r="G56" s="300"/>
      <c r="H56" s="300"/>
      <c r="I56" s="300"/>
      <c r="J56" s="300"/>
      <c r="K56" s="300"/>
      <c r="L56" s="300"/>
      <c r="M56" s="300"/>
      <c r="N56" s="300"/>
      <c r="O56" s="300"/>
      <c r="P56" s="300"/>
      <c r="Q56" s="300"/>
      <c r="R56" s="300"/>
      <c r="S56" s="300"/>
      <c r="T56" s="301"/>
      <c r="U56" s="300"/>
      <c r="V56" s="300"/>
      <c r="W56" s="300"/>
      <c r="X56" s="300"/>
      <c r="Y56" s="300"/>
      <c r="Z56" s="300"/>
      <c r="AA56" s="300"/>
      <c r="AB56" s="300"/>
      <c r="AC56" s="305"/>
      <c r="AD56" s="305"/>
      <c r="AE56" s="305"/>
      <c r="AF56" s="305"/>
      <c r="AG56" s="50"/>
      <c r="AH56" s="50"/>
      <c r="AI56" s="50"/>
      <c r="AJ56" s="50"/>
      <c r="AK56" s="50"/>
      <c r="AL56" s="50"/>
      <c r="AM56" s="50"/>
      <c r="AN56" s="50"/>
      <c r="AO56" s="50"/>
      <c r="AP56" s="50"/>
    </row>
    <row r="57" spans="1:42">
      <c r="C57" s="300"/>
      <c r="D57" s="300"/>
      <c r="E57" s="391"/>
      <c r="F57" s="300"/>
      <c r="G57" s="300"/>
      <c r="H57" s="300"/>
      <c r="I57" s="300"/>
      <c r="J57" s="300"/>
      <c r="K57" s="300"/>
      <c r="L57" s="300"/>
      <c r="M57" s="300"/>
      <c r="N57" s="300"/>
      <c r="O57" s="300"/>
      <c r="P57" s="300"/>
      <c r="Q57" s="300"/>
      <c r="R57" s="300"/>
      <c r="S57" s="300"/>
      <c r="T57" s="301"/>
      <c r="U57" s="300"/>
      <c r="V57" s="300"/>
      <c r="W57" s="300"/>
      <c r="X57" s="300"/>
      <c r="Y57" s="300"/>
      <c r="Z57" s="300"/>
      <c r="AA57" s="300"/>
      <c r="AB57" s="300"/>
      <c r="AC57" s="305"/>
      <c r="AD57" s="305"/>
      <c r="AE57" s="305"/>
      <c r="AF57" s="305"/>
      <c r="AG57" s="50"/>
      <c r="AH57" s="50"/>
      <c r="AI57" s="50"/>
      <c r="AJ57" s="50"/>
      <c r="AK57" s="50"/>
      <c r="AL57" s="50"/>
      <c r="AM57" s="50"/>
      <c r="AN57" s="50"/>
      <c r="AO57" s="50"/>
      <c r="AP57" s="50"/>
    </row>
    <row r="58" spans="1:42">
      <c r="C58" s="300"/>
      <c r="D58" s="300"/>
      <c r="E58" s="391"/>
      <c r="F58" s="300"/>
      <c r="G58" s="300"/>
      <c r="H58" s="300"/>
      <c r="I58" s="300"/>
      <c r="J58" s="300"/>
      <c r="K58" s="300"/>
      <c r="L58" s="300"/>
      <c r="M58" s="300"/>
      <c r="N58" s="300"/>
      <c r="O58" s="300"/>
      <c r="P58" s="300"/>
      <c r="Q58" s="300"/>
      <c r="R58" s="300"/>
      <c r="S58" s="300"/>
      <c r="T58" s="301"/>
      <c r="U58" s="300"/>
      <c r="V58" s="300"/>
      <c r="W58" s="300"/>
      <c r="X58" s="300"/>
      <c r="Y58" s="300"/>
      <c r="Z58" s="300"/>
      <c r="AA58" s="300"/>
      <c r="AB58" s="300"/>
      <c r="AC58" s="305"/>
      <c r="AD58" s="305"/>
      <c r="AE58" s="305"/>
      <c r="AF58" s="305"/>
      <c r="AG58" s="50"/>
      <c r="AH58" s="50"/>
      <c r="AI58" s="50"/>
      <c r="AJ58" s="50"/>
      <c r="AK58" s="50"/>
      <c r="AL58" s="50"/>
      <c r="AM58" s="50"/>
      <c r="AN58" s="50"/>
      <c r="AO58" s="50"/>
      <c r="AP58" s="50"/>
    </row>
    <row r="59" spans="1:42">
      <c r="C59" s="300"/>
      <c r="D59" s="300"/>
      <c r="E59" s="391"/>
      <c r="F59" s="300"/>
      <c r="G59" s="300"/>
      <c r="H59" s="300"/>
      <c r="I59" s="300"/>
      <c r="J59" s="300"/>
      <c r="K59" s="300"/>
      <c r="L59" s="300"/>
      <c r="M59" s="300"/>
      <c r="N59" s="300"/>
      <c r="O59" s="300"/>
      <c r="P59" s="300"/>
      <c r="Q59" s="300"/>
      <c r="R59" s="300"/>
      <c r="S59" s="300"/>
      <c r="T59" s="301"/>
      <c r="U59" s="300"/>
      <c r="V59" s="300"/>
      <c r="W59" s="300"/>
      <c r="X59" s="300"/>
      <c r="Y59" s="300"/>
      <c r="Z59" s="300"/>
      <c r="AA59" s="300"/>
      <c r="AB59" s="300"/>
      <c r="AC59" s="305"/>
      <c r="AD59" s="305"/>
      <c r="AE59" s="305"/>
      <c r="AF59" s="305"/>
      <c r="AG59" s="50"/>
      <c r="AH59" s="50"/>
      <c r="AI59" s="50"/>
      <c r="AJ59" s="50"/>
      <c r="AK59" s="50"/>
      <c r="AL59" s="50"/>
      <c r="AM59" s="50"/>
      <c r="AN59" s="50"/>
      <c r="AO59" s="50"/>
      <c r="AP59" s="50"/>
    </row>
    <row r="60" spans="1:42">
      <c r="C60" s="300"/>
      <c r="D60" s="300"/>
      <c r="E60" s="391"/>
      <c r="F60" s="300"/>
      <c r="G60" s="300"/>
      <c r="H60" s="300"/>
      <c r="I60" s="300"/>
      <c r="J60" s="300"/>
      <c r="K60" s="300"/>
      <c r="L60" s="300"/>
      <c r="M60" s="300"/>
      <c r="N60" s="300"/>
      <c r="O60" s="300"/>
      <c r="P60" s="300"/>
      <c r="Q60" s="300"/>
      <c r="R60" s="300"/>
      <c r="S60" s="300"/>
      <c r="T60" s="301"/>
      <c r="U60" s="300"/>
      <c r="V60" s="300"/>
      <c r="W60" s="300"/>
      <c r="X60" s="300"/>
      <c r="Y60" s="300"/>
      <c r="Z60" s="300"/>
      <c r="AA60" s="300"/>
      <c r="AB60" s="300"/>
      <c r="AC60" s="305"/>
      <c r="AD60" s="305"/>
      <c r="AE60" s="305"/>
      <c r="AF60" s="305"/>
      <c r="AG60" s="50"/>
      <c r="AH60" s="50"/>
      <c r="AI60" s="50"/>
      <c r="AJ60" s="50"/>
      <c r="AK60" s="50"/>
      <c r="AL60" s="50"/>
      <c r="AM60" s="50"/>
      <c r="AN60" s="50"/>
      <c r="AO60" s="50"/>
      <c r="AP60" s="50"/>
    </row>
    <row r="61" spans="1:42">
      <c r="C61" s="300"/>
      <c r="D61" s="300"/>
      <c r="E61" s="391"/>
      <c r="F61" s="300"/>
      <c r="G61" s="300"/>
      <c r="H61" s="300"/>
      <c r="I61" s="300"/>
      <c r="J61" s="300"/>
      <c r="K61" s="300"/>
      <c r="L61" s="300"/>
      <c r="M61" s="300"/>
      <c r="N61" s="300"/>
      <c r="O61" s="300"/>
      <c r="P61" s="300"/>
      <c r="Q61" s="300"/>
      <c r="R61" s="300"/>
      <c r="S61" s="300"/>
      <c r="T61" s="301"/>
      <c r="U61" s="300"/>
      <c r="V61" s="300"/>
      <c r="W61" s="300"/>
      <c r="X61" s="300"/>
      <c r="Y61" s="300"/>
      <c r="Z61" s="300"/>
      <c r="AA61" s="300"/>
      <c r="AB61" s="300"/>
      <c r="AC61" s="305"/>
      <c r="AD61" s="305"/>
      <c r="AE61" s="305"/>
      <c r="AF61" s="305"/>
      <c r="AG61" s="50"/>
      <c r="AH61" s="50"/>
      <c r="AI61" s="50"/>
      <c r="AJ61" s="50"/>
      <c r="AK61" s="50"/>
      <c r="AL61" s="50"/>
      <c r="AM61" s="50"/>
      <c r="AN61" s="50"/>
      <c r="AO61" s="50"/>
      <c r="AP61" s="50"/>
    </row>
    <row r="62" spans="1:42">
      <c r="C62" s="300"/>
      <c r="D62" s="300"/>
      <c r="E62" s="391"/>
      <c r="F62" s="300"/>
      <c r="G62" s="300"/>
      <c r="H62" s="300"/>
      <c r="I62" s="300"/>
      <c r="J62" s="300"/>
      <c r="K62" s="300"/>
      <c r="L62" s="300"/>
      <c r="M62" s="300"/>
      <c r="N62" s="300"/>
      <c r="O62" s="300"/>
      <c r="P62" s="300"/>
      <c r="Q62" s="300"/>
      <c r="R62" s="300"/>
      <c r="S62" s="300"/>
      <c r="T62" s="301"/>
      <c r="U62" s="300"/>
      <c r="V62" s="300"/>
      <c r="W62" s="300"/>
      <c r="X62" s="300"/>
      <c r="Y62" s="300"/>
      <c r="Z62" s="300"/>
      <c r="AA62" s="300"/>
      <c r="AB62" s="300"/>
      <c r="AC62" s="305"/>
      <c r="AD62" s="305"/>
      <c r="AE62" s="305"/>
      <c r="AF62" s="305"/>
      <c r="AG62" s="50"/>
      <c r="AH62" s="50"/>
      <c r="AI62" s="50"/>
      <c r="AJ62" s="50"/>
      <c r="AK62" s="50"/>
      <c r="AL62" s="50"/>
      <c r="AM62" s="50"/>
      <c r="AN62" s="50"/>
      <c r="AO62" s="50"/>
      <c r="AP62" s="50"/>
    </row>
    <row r="63" spans="1:42">
      <c r="C63" s="300"/>
      <c r="D63" s="300"/>
      <c r="E63" s="391"/>
      <c r="F63" s="300"/>
      <c r="G63" s="300"/>
      <c r="H63" s="300"/>
      <c r="I63" s="300"/>
      <c r="J63" s="300"/>
      <c r="K63" s="300"/>
      <c r="L63" s="300"/>
      <c r="M63" s="300"/>
      <c r="N63" s="300"/>
      <c r="O63" s="300"/>
      <c r="P63" s="300"/>
      <c r="Q63" s="300"/>
      <c r="R63" s="300"/>
      <c r="S63" s="300"/>
      <c r="T63" s="301"/>
      <c r="U63" s="300"/>
      <c r="V63" s="300"/>
      <c r="W63" s="300"/>
      <c r="X63" s="300"/>
      <c r="Y63" s="300"/>
      <c r="Z63" s="300"/>
      <c r="AA63" s="300"/>
      <c r="AB63" s="300"/>
      <c r="AC63" s="305"/>
      <c r="AD63" s="305"/>
      <c r="AE63" s="305"/>
      <c r="AF63" s="305"/>
      <c r="AG63" s="50"/>
      <c r="AH63" s="50"/>
      <c r="AI63" s="50"/>
      <c r="AJ63" s="50"/>
      <c r="AK63" s="50"/>
      <c r="AL63" s="50"/>
      <c r="AM63" s="50"/>
      <c r="AN63" s="50"/>
      <c r="AO63" s="50"/>
      <c r="AP63" s="50"/>
    </row>
    <row r="64" spans="1:42">
      <c r="C64" s="300"/>
      <c r="D64" s="300"/>
      <c r="E64" s="391"/>
      <c r="F64" s="300"/>
      <c r="G64" s="300"/>
      <c r="H64" s="300"/>
      <c r="I64" s="300"/>
      <c r="J64" s="300"/>
      <c r="K64" s="300"/>
      <c r="L64" s="300"/>
      <c r="M64" s="300"/>
      <c r="N64" s="300"/>
      <c r="O64" s="300"/>
      <c r="P64" s="300"/>
      <c r="Q64" s="300"/>
      <c r="R64" s="300"/>
      <c r="S64" s="300"/>
      <c r="T64" s="301"/>
      <c r="U64" s="300"/>
      <c r="V64" s="300"/>
      <c r="W64" s="300"/>
      <c r="X64" s="300"/>
      <c r="Y64" s="300"/>
      <c r="Z64" s="300"/>
      <c r="AA64" s="300"/>
      <c r="AB64" s="300"/>
      <c r="AC64" s="305"/>
      <c r="AD64" s="305"/>
      <c r="AE64" s="305"/>
      <c r="AF64" s="305"/>
      <c r="AG64" s="50"/>
      <c r="AH64" s="50"/>
      <c r="AI64" s="50"/>
      <c r="AJ64" s="50"/>
      <c r="AK64" s="50"/>
      <c r="AL64" s="50"/>
      <c r="AM64" s="50"/>
      <c r="AN64" s="50"/>
      <c r="AO64" s="50"/>
      <c r="AP64" s="50"/>
    </row>
    <row r="65" spans="3:42">
      <c r="C65" s="300"/>
      <c r="D65" s="300"/>
      <c r="E65" s="391"/>
      <c r="F65" s="300"/>
      <c r="G65" s="300"/>
      <c r="H65" s="300"/>
      <c r="I65" s="300"/>
      <c r="J65" s="300"/>
      <c r="K65" s="300"/>
      <c r="L65" s="300"/>
      <c r="M65" s="300"/>
      <c r="N65" s="300"/>
      <c r="O65" s="300"/>
      <c r="P65" s="300"/>
      <c r="Q65" s="300"/>
      <c r="R65" s="300"/>
      <c r="S65" s="300"/>
      <c r="T65" s="301"/>
      <c r="U65" s="300"/>
      <c r="V65" s="300"/>
      <c r="W65" s="300"/>
      <c r="X65" s="300"/>
      <c r="Y65" s="300"/>
      <c r="Z65" s="300"/>
      <c r="AA65" s="300"/>
      <c r="AB65" s="300"/>
      <c r="AC65" s="305"/>
      <c r="AD65" s="305"/>
      <c r="AE65" s="305"/>
      <c r="AF65" s="305"/>
      <c r="AG65" s="50"/>
      <c r="AH65" s="50"/>
      <c r="AI65" s="50"/>
      <c r="AJ65" s="50"/>
      <c r="AK65" s="50"/>
      <c r="AL65" s="50"/>
      <c r="AM65" s="50"/>
      <c r="AN65" s="50"/>
      <c r="AO65" s="50"/>
      <c r="AP65" s="50"/>
    </row>
    <row r="66" spans="3:42">
      <c r="C66" s="300"/>
      <c r="D66" s="300"/>
      <c r="E66" s="391"/>
      <c r="F66" s="300"/>
      <c r="G66" s="300"/>
      <c r="H66" s="300"/>
      <c r="I66" s="300"/>
      <c r="J66" s="300"/>
      <c r="K66" s="300"/>
      <c r="L66" s="300"/>
      <c r="M66" s="300"/>
      <c r="N66" s="300"/>
      <c r="O66" s="300"/>
      <c r="P66" s="300"/>
      <c r="Q66" s="300"/>
      <c r="R66" s="300"/>
      <c r="S66" s="300"/>
      <c r="T66" s="301"/>
      <c r="U66" s="300"/>
      <c r="V66" s="300"/>
      <c r="W66" s="300"/>
      <c r="X66" s="300"/>
      <c r="Y66" s="300"/>
      <c r="Z66" s="300"/>
      <c r="AA66" s="300"/>
      <c r="AB66" s="300"/>
      <c r="AC66" s="305"/>
      <c r="AD66" s="305"/>
      <c r="AE66" s="305"/>
      <c r="AF66" s="305"/>
      <c r="AG66" s="50"/>
      <c r="AH66" s="50"/>
      <c r="AI66" s="50"/>
      <c r="AJ66" s="50"/>
      <c r="AK66" s="50"/>
      <c r="AL66" s="50"/>
      <c r="AM66" s="50"/>
      <c r="AN66" s="50"/>
      <c r="AO66" s="50"/>
      <c r="AP66" s="50"/>
    </row>
    <row r="67" spans="3:42">
      <c r="C67" s="300"/>
      <c r="D67" s="300"/>
      <c r="E67" s="391"/>
      <c r="F67" s="300"/>
      <c r="G67" s="300"/>
      <c r="H67" s="300"/>
      <c r="I67" s="300"/>
      <c r="J67" s="300"/>
      <c r="K67" s="300"/>
      <c r="L67" s="300"/>
      <c r="M67" s="300"/>
      <c r="N67" s="300"/>
      <c r="O67" s="300"/>
      <c r="P67" s="300"/>
      <c r="Q67" s="300"/>
      <c r="R67" s="300"/>
      <c r="S67" s="300"/>
      <c r="T67" s="301"/>
      <c r="U67" s="300"/>
      <c r="V67" s="300"/>
      <c r="W67" s="300"/>
      <c r="X67" s="300"/>
      <c r="Y67" s="300"/>
      <c r="Z67" s="300"/>
      <c r="AA67" s="300"/>
      <c r="AB67" s="300"/>
      <c r="AC67" s="305"/>
      <c r="AD67" s="305"/>
      <c r="AE67" s="305"/>
      <c r="AF67" s="305"/>
      <c r="AG67" s="50"/>
      <c r="AH67" s="50"/>
      <c r="AI67" s="50"/>
      <c r="AJ67" s="50"/>
      <c r="AK67" s="50"/>
      <c r="AL67" s="50"/>
      <c r="AM67" s="50"/>
      <c r="AN67" s="50"/>
      <c r="AO67" s="50"/>
      <c r="AP67" s="50"/>
    </row>
    <row r="68" spans="3:42">
      <c r="C68" s="300"/>
      <c r="D68" s="300"/>
      <c r="E68" s="391"/>
      <c r="F68" s="300"/>
      <c r="G68" s="300"/>
      <c r="H68" s="300"/>
      <c r="I68" s="300"/>
      <c r="J68" s="300"/>
      <c r="K68" s="300"/>
      <c r="L68" s="300"/>
      <c r="M68" s="300"/>
      <c r="N68" s="300"/>
      <c r="O68" s="300"/>
      <c r="P68" s="300"/>
      <c r="Q68" s="300"/>
      <c r="R68" s="300"/>
      <c r="S68" s="300"/>
      <c r="T68" s="301"/>
      <c r="U68" s="300"/>
      <c r="V68" s="300"/>
      <c r="W68" s="300"/>
      <c r="X68" s="300"/>
      <c r="Y68" s="300"/>
      <c r="Z68" s="300"/>
      <c r="AA68" s="300"/>
      <c r="AB68" s="300"/>
      <c r="AC68" s="305"/>
      <c r="AD68" s="305"/>
      <c r="AE68" s="305"/>
      <c r="AF68" s="305"/>
      <c r="AG68" s="50"/>
      <c r="AH68" s="50"/>
      <c r="AI68" s="50"/>
      <c r="AJ68" s="50"/>
      <c r="AK68" s="50"/>
      <c r="AL68" s="50"/>
      <c r="AM68" s="50"/>
      <c r="AN68" s="50"/>
      <c r="AO68" s="50"/>
      <c r="AP68" s="50"/>
    </row>
    <row r="69" spans="3:42">
      <c r="C69" s="300"/>
      <c r="D69" s="300"/>
      <c r="E69" s="391"/>
      <c r="F69" s="300"/>
      <c r="G69" s="300"/>
      <c r="H69" s="300"/>
      <c r="I69" s="300"/>
      <c r="J69" s="300"/>
      <c r="K69" s="300"/>
      <c r="L69" s="300"/>
      <c r="M69" s="300"/>
      <c r="N69" s="300"/>
      <c r="O69" s="300"/>
      <c r="P69" s="300"/>
      <c r="Q69" s="300"/>
      <c r="R69" s="300"/>
      <c r="S69" s="300"/>
      <c r="T69" s="301"/>
      <c r="U69" s="300"/>
      <c r="V69" s="300"/>
      <c r="W69" s="300"/>
      <c r="X69" s="300"/>
      <c r="Y69" s="300"/>
      <c r="Z69" s="300"/>
      <c r="AA69" s="300"/>
      <c r="AB69" s="300"/>
      <c r="AC69" s="305"/>
      <c r="AD69" s="305"/>
      <c r="AE69" s="305"/>
      <c r="AF69" s="305"/>
      <c r="AG69" s="50"/>
      <c r="AH69" s="50"/>
      <c r="AI69" s="50"/>
      <c r="AJ69" s="50"/>
      <c r="AK69" s="50"/>
      <c r="AL69" s="50"/>
      <c r="AM69" s="50"/>
      <c r="AN69" s="50"/>
      <c r="AO69" s="50"/>
      <c r="AP69" s="50"/>
    </row>
    <row r="70" spans="3:42">
      <c r="C70" s="300"/>
      <c r="D70" s="300"/>
      <c r="E70" s="391"/>
      <c r="F70" s="300"/>
      <c r="G70" s="300"/>
      <c r="H70" s="300"/>
      <c r="I70" s="300"/>
      <c r="J70" s="300"/>
      <c r="K70" s="300"/>
      <c r="L70" s="300"/>
      <c r="M70" s="300"/>
      <c r="N70" s="300"/>
      <c r="O70" s="300"/>
      <c r="P70" s="300"/>
      <c r="Q70" s="300"/>
      <c r="R70" s="300"/>
      <c r="S70" s="300"/>
      <c r="T70" s="301"/>
      <c r="U70" s="300"/>
      <c r="V70" s="300"/>
      <c r="W70" s="300"/>
      <c r="X70" s="300"/>
      <c r="Y70" s="300"/>
      <c r="Z70" s="300"/>
      <c r="AA70" s="300"/>
      <c r="AB70" s="300"/>
      <c r="AC70" s="305"/>
      <c r="AD70" s="305"/>
      <c r="AE70" s="305"/>
      <c r="AF70" s="305"/>
      <c r="AG70" s="50"/>
      <c r="AH70" s="50"/>
      <c r="AI70" s="50"/>
      <c r="AJ70" s="50"/>
      <c r="AK70" s="50"/>
      <c r="AL70" s="50"/>
      <c r="AM70" s="50"/>
      <c r="AN70" s="50"/>
      <c r="AO70" s="50"/>
      <c r="AP70" s="50"/>
    </row>
    <row r="71" spans="3:42">
      <c r="C71" s="300"/>
      <c r="D71" s="300"/>
      <c r="E71" s="391"/>
      <c r="F71" s="300"/>
      <c r="G71" s="300"/>
      <c r="H71" s="300"/>
      <c r="I71" s="300"/>
      <c r="J71" s="300"/>
      <c r="K71" s="300"/>
      <c r="L71" s="300"/>
      <c r="M71" s="300"/>
      <c r="N71" s="300"/>
      <c r="O71" s="300"/>
      <c r="P71" s="300"/>
      <c r="Q71" s="300"/>
      <c r="R71" s="300"/>
      <c r="S71" s="300"/>
      <c r="T71" s="301"/>
      <c r="U71" s="300"/>
      <c r="V71" s="300"/>
      <c r="W71" s="300"/>
      <c r="X71" s="300"/>
      <c r="Y71" s="300"/>
      <c r="Z71" s="300"/>
      <c r="AA71" s="300"/>
      <c r="AB71" s="300"/>
      <c r="AC71" s="305"/>
      <c r="AD71" s="305"/>
      <c r="AE71" s="305"/>
      <c r="AF71" s="305"/>
      <c r="AG71" s="50"/>
      <c r="AH71" s="50"/>
      <c r="AI71" s="50"/>
      <c r="AJ71" s="50"/>
      <c r="AK71" s="50"/>
      <c r="AL71" s="50"/>
      <c r="AM71" s="50"/>
      <c r="AN71" s="50"/>
      <c r="AO71" s="50"/>
      <c r="AP71" s="50"/>
    </row>
    <row r="72" spans="3:42">
      <c r="C72" s="300"/>
      <c r="D72" s="300"/>
      <c r="E72" s="391"/>
      <c r="F72" s="300"/>
      <c r="G72" s="300"/>
      <c r="H72" s="300"/>
      <c r="I72" s="300"/>
      <c r="J72" s="300"/>
      <c r="K72" s="300"/>
      <c r="L72" s="300"/>
      <c r="M72" s="300"/>
      <c r="N72" s="300"/>
      <c r="O72" s="300"/>
      <c r="P72" s="300"/>
      <c r="Q72" s="300"/>
      <c r="R72" s="300"/>
      <c r="S72" s="300"/>
      <c r="T72" s="301"/>
      <c r="U72" s="300"/>
      <c r="V72" s="300"/>
      <c r="W72" s="300"/>
      <c r="X72" s="300"/>
      <c r="Y72" s="300"/>
      <c r="Z72" s="300"/>
      <c r="AA72" s="300"/>
      <c r="AB72" s="300"/>
      <c r="AC72" s="305"/>
      <c r="AD72" s="305"/>
      <c r="AE72" s="305"/>
      <c r="AF72" s="305"/>
      <c r="AG72" s="50"/>
      <c r="AH72" s="50"/>
      <c r="AI72" s="50"/>
      <c r="AJ72" s="50"/>
      <c r="AK72" s="50"/>
      <c r="AL72" s="50"/>
      <c r="AM72" s="50"/>
      <c r="AN72" s="50"/>
      <c r="AO72" s="50"/>
      <c r="AP72" s="50"/>
    </row>
    <row r="73" spans="3:42">
      <c r="C73" s="300"/>
      <c r="D73" s="300"/>
      <c r="E73" s="391"/>
      <c r="F73" s="300"/>
      <c r="G73" s="300"/>
      <c r="H73" s="300"/>
      <c r="I73" s="300"/>
      <c r="J73" s="300"/>
      <c r="K73" s="300"/>
      <c r="L73" s="300"/>
      <c r="M73" s="300"/>
      <c r="N73" s="300"/>
      <c r="O73" s="300"/>
      <c r="P73" s="300"/>
      <c r="Q73" s="300"/>
      <c r="R73" s="300"/>
      <c r="S73" s="300"/>
      <c r="T73" s="301"/>
      <c r="U73" s="300"/>
      <c r="V73" s="300"/>
      <c r="W73" s="300"/>
      <c r="X73" s="300"/>
      <c r="Y73" s="300"/>
      <c r="Z73" s="300"/>
      <c r="AA73" s="300"/>
      <c r="AB73" s="300"/>
      <c r="AC73" s="305"/>
      <c r="AD73" s="305"/>
      <c r="AE73" s="305"/>
      <c r="AF73" s="305"/>
      <c r="AG73" s="50"/>
      <c r="AH73" s="50"/>
      <c r="AI73" s="50"/>
      <c r="AJ73" s="50"/>
      <c r="AK73" s="50"/>
      <c r="AL73" s="50"/>
      <c r="AM73" s="50"/>
      <c r="AN73" s="50"/>
      <c r="AO73" s="50"/>
      <c r="AP73" s="50"/>
    </row>
    <row r="74" spans="3:42">
      <c r="C74" s="300"/>
      <c r="D74" s="300"/>
      <c r="E74" s="391"/>
      <c r="F74" s="300"/>
      <c r="G74" s="300"/>
      <c r="H74" s="300"/>
      <c r="I74" s="300"/>
      <c r="J74" s="300"/>
      <c r="K74" s="300"/>
      <c r="L74" s="300"/>
      <c r="M74" s="300"/>
      <c r="N74" s="300"/>
      <c r="O74" s="300"/>
      <c r="P74" s="300"/>
      <c r="Q74" s="300"/>
      <c r="R74" s="300"/>
      <c r="S74" s="300"/>
      <c r="T74" s="301"/>
      <c r="U74" s="300"/>
      <c r="V74" s="300"/>
      <c r="W74" s="300"/>
      <c r="X74" s="300"/>
      <c r="Y74" s="300"/>
      <c r="Z74" s="300"/>
      <c r="AA74" s="300"/>
      <c r="AB74" s="300"/>
      <c r="AC74" s="305"/>
      <c r="AD74" s="305"/>
      <c r="AE74" s="305"/>
      <c r="AF74" s="305"/>
      <c r="AG74" s="50"/>
      <c r="AH74" s="50"/>
      <c r="AI74" s="50"/>
      <c r="AJ74" s="50"/>
      <c r="AK74" s="50"/>
      <c r="AL74" s="50"/>
      <c r="AM74" s="50"/>
      <c r="AN74" s="50"/>
      <c r="AO74" s="50"/>
      <c r="AP74" s="50"/>
    </row>
    <row r="75" spans="3:42">
      <c r="C75" s="300"/>
      <c r="D75" s="300"/>
      <c r="E75" s="391"/>
      <c r="F75" s="300"/>
      <c r="G75" s="300"/>
      <c r="H75" s="300"/>
      <c r="I75" s="300"/>
      <c r="J75" s="300"/>
      <c r="K75" s="300"/>
      <c r="L75" s="300"/>
      <c r="M75" s="300"/>
      <c r="N75" s="300"/>
      <c r="O75" s="300"/>
      <c r="P75" s="300"/>
      <c r="Q75" s="300"/>
      <c r="R75" s="300"/>
      <c r="S75" s="300"/>
      <c r="T75" s="301"/>
      <c r="U75" s="300"/>
      <c r="V75" s="300"/>
      <c r="W75" s="300"/>
      <c r="X75" s="300"/>
      <c r="Y75" s="300"/>
      <c r="Z75" s="300"/>
      <c r="AA75" s="300"/>
      <c r="AB75" s="300"/>
      <c r="AC75" s="305"/>
      <c r="AD75" s="305"/>
      <c r="AE75" s="305"/>
      <c r="AF75" s="305"/>
      <c r="AG75" s="50"/>
      <c r="AH75" s="50"/>
      <c r="AI75" s="50"/>
      <c r="AJ75" s="50"/>
      <c r="AK75" s="50"/>
      <c r="AL75" s="50"/>
      <c r="AM75" s="50"/>
      <c r="AN75" s="50"/>
      <c r="AO75" s="50"/>
      <c r="AP75" s="50"/>
    </row>
    <row r="76" spans="3:42">
      <c r="C76" s="300"/>
      <c r="D76" s="300"/>
      <c r="E76" s="391"/>
      <c r="F76" s="300"/>
      <c r="G76" s="300"/>
      <c r="H76" s="300"/>
      <c r="I76" s="300"/>
      <c r="J76" s="300"/>
      <c r="K76" s="300"/>
      <c r="L76" s="300"/>
      <c r="M76" s="300"/>
      <c r="N76" s="300"/>
      <c r="O76" s="300"/>
      <c r="P76" s="300"/>
      <c r="Q76" s="300"/>
      <c r="R76" s="300"/>
      <c r="S76" s="300"/>
      <c r="T76" s="301"/>
      <c r="U76" s="300"/>
      <c r="V76" s="300"/>
      <c r="W76" s="300"/>
      <c r="X76" s="300"/>
      <c r="Y76" s="300"/>
      <c r="Z76" s="300"/>
      <c r="AA76" s="300"/>
      <c r="AB76" s="300"/>
      <c r="AC76" s="305"/>
      <c r="AD76" s="305"/>
      <c r="AE76" s="305"/>
      <c r="AF76" s="305"/>
      <c r="AG76" s="50"/>
      <c r="AH76" s="50"/>
      <c r="AI76" s="50"/>
      <c r="AJ76" s="50"/>
      <c r="AK76" s="50"/>
      <c r="AL76" s="50"/>
      <c r="AM76" s="50"/>
      <c r="AN76" s="50"/>
      <c r="AO76" s="50"/>
      <c r="AP76" s="50"/>
    </row>
    <row r="77" spans="3:42">
      <c r="C77" s="300"/>
      <c r="D77" s="300"/>
      <c r="E77" s="391"/>
      <c r="F77" s="300"/>
      <c r="G77" s="300"/>
      <c r="H77" s="300"/>
      <c r="I77" s="300"/>
      <c r="J77" s="300"/>
      <c r="K77" s="300"/>
      <c r="L77" s="300"/>
      <c r="M77" s="300"/>
      <c r="N77" s="300"/>
      <c r="O77" s="300"/>
      <c r="P77" s="300"/>
      <c r="Q77" s="300"/>
      <c r="R77" s="300"/>
      <c r="S77" s="300"/>
      <c r="T77" s="301"/>
      <c r="U77" s="300"/>
      <c r="V77" s="300"/>
      <c r="W77" s="300"/>
      <c r="X77" s="300"/>
      <c r="Y77" s="300"/>
      <c r="Z77" s="300"/>
      <c r="AA77" s="300"/>
      <c r="AB77" s="300"/>
      <c r="AC77" s="305"/>
      <c r="AD77" s="305"/>
      <c r="AE77" s="305"/>
      <c r="AF77" s="305"/>
      <c r="AG77" s="50"/>
      <c r="AH77" s="50"/>
      <c r="AI77" s="50"/>
      <c r="AJ77" s="50"/>
      <c r="AK77" s="50"/>
      <c r="AL77" s="50"/>
      <c r="AM77" s="50"/>
      <c r="AN77" s="50"/>
      <c r="AO77" s="50"/>
      <c r="AP77" s="50"/>
    </row>
    <row r="78" spans="3:42">
      <c r="C78" s="300"/>
      <c r="D78" s="300"/>
      <c r="E78" s="391"/>
      <c r="F78" s="300"/>
      <c r="G78" s="300"/>
      <c r="H78" s="300"/>
      <c r="I78" s="300"/>
      <c r="J78" s="300"/>
      <c r="K78" s="300"/>
      <c r="L78" s="300"/>
      <c r="M78" s="300"/>
      <c r="N78" s="300"/>
      <c r="O78" s="300"/>
      <c r="P78" s="300"/>
      <c r="Q78" s="300"/>
      <c r="R78" s="300"/>
      <c r="S78" s="300"/>
      <c r="T78" s="301"/>
      <c r="U78" s="300"/>
      <c r="V78" s="300"/>
      <c r="W78" s="300"/>
      <c r="X78" s="300"/>
      <c r="Y78" s="300"/>
      <c r="Z78" s="300"/>
      <c r="AA78" s="300"/>
      <c r="AB78" s="300"/>
      <c r="AC78" s="305"/>
      <c r="AD78" s="305"/>
      <c r="AE78" s="305"/>
      <c r="AF78" s="305"/>
      <c r="AG78" s="50"/>
      <c r="AH78" s="50"/>
      <c r="AI78" s="50"/>
      <c r="AJ78" s="50"/>
      <c r="AK78" s="50"/>
      <c r="AL78" s="50"/>
      <c r="AM78" s="50"/>
      <c r="AN78" s="50"/>
      <c r="AO78" s="50"/>
      <c r="AP78" s="50"/>
    </row>
    <row r="79" spans="3:42">
      <c r="C79" s="300"/>
      <c r="D79" s="300"/>
      <c r="E79" s="391"/>
      <c r="F79" s="300"/>
      <c r="G79" s="300"/>
      <c r="H79" s="300"/>
      <c r="I79" s="300"/>
      <c r="J79" s="300"/>
      <c r="K79" s="300"/>
      <c r="L79" s="300"/>
      <c r="M79" s="300"/>
      <c r="N79" s="300"/>
      <c r="O79" s="300"/>
      <c r="P79" s="300"/>
      <c r="Q79" s="300"/>
      <c r="R79" s="300"/>
      <c r="S79" s="300"/>
      <c r="T79" s="301"/>
      <c r="U79" s="300"/>
      <c r="V79" s="300"/>
      <c r="W79" s="300"/>
      <c r="X79" s="300"/>
      <c r="Y79" s="300"/>
      <c r="Z79" s="300"/>
      <c r="AA79" s="300"/>
      <c r="AB79" s="300"/>
      <c r="AC79" s="305"/>
      <c r="AD79" s="305"/>
      <c r="AE79" s="305"/>
      <c r="AF79" s="305"/>
      <c r="AG79" s="50"/>
      <c r="AH79" s="50"/>
      <c r="AI79" s="50"/>
      <c r="AJ79" s="50"/>
      <c r="AK79" s="50"/>
      <c r="AL79" s="50"/>
      <c r="AM79" s="50"/>
      <c r="AN79" s="50"/>
      <c r="AO79" s="50"/>
      <c r="AP79" s="50"/>
    </row>
    <row r="80" spans="3:42">
      <c r="C80" s="300"/>
      <c r="D80" s="300"/>
      <c r="E80" s="391"/>
      <c r="F80" s="300"/>
      <c r="G80" s="300"/>
      <c r="H80" s="300"/>
      <c r="I80" s="300"/>
      <c r="J80" s="300"/>
      <c r="K80" s="300"/>
      <c r="L80" s="300"/>
      <c r="M80" s="300"/>
      <c r="N80" s="300"/>
      <c r="O80" s="300"/>
      <c r="P80" s="300"/>
      <c r="Q80" s="300"/>
      <c r="R80" s="300"/>
      <c r="S80" s="300"/>
      <c r="T80" s="301"/>
      <c r="U80" s="300"/>
      <c r="V80" s="300"/>
      <c r="W80" s="300"/>
      <c r="X80" s="300"/>
      <c r="Y80" s="300"/>
      <c r="Z80" s="300"/>
      <c r="AA80" s="300"/>
      <c r="AB80" s="300"/>
      <c r="AC80" s="305"/>
      <c r="AD80" s="305"/>
      <c r="AE80" s="305"/>
      <c r="AF80" s="305"/>
      <c r="AG80" s="50"/>
      <c r="AH80" s="50"/>
      <c r="AI80" s="50"/>
      <c r="AJ80" s="50"/>
      <c r="AK80" s="50"/>
      <c r="AL80" s="50"/>
      <c r="AM80" s="50"/>
      <c r="AN80" s="50"/>
      <c r="AO80" s="50"/>
      <c r="AP80" s="50"/>
    </row>
    <row r="81" spans="3:42">
      <c r="C81" s="300"/>
      <c r="D81" s="300"/>
      <c r="E81" s="391"/>
      <c r="F81" s="300"/>
      <c r="G81" s="300"/>
      <c r="H81" s="300"/>
      <c r="I81" s="300"/>
      <c r="J81" s="300"/>
      <c r="K81" s="300"/>
      <c r="L81" s="300"/>
      <c r="M81" s="300"/>
      <c r="N81" s="300"/>
      <c r="O81" s="300"/>
      <c r="P81" s="300"/>
      <c r="Q81" s="300"/>
      <c r="R81" s="300"/>
      <c r="S81" s="300"/>
      <c r="T81" s="301"/>
      <c r="U81" s="300"/>
      <c r="V81" s="300"/>
      <c r="W81" s="300"/>
      <c r="X81" s="300"/>
      <c r="Y81" s="300"/>
      <c r="Z81" s="300"/>
      <c r="AA81" s="300"/>
      <c r="AB81" s="300"/>
      <c r="AC81" s="305"/>
      <c r="AD81" s="305"/>
      <c r="AE81" s="305"/>
      <c r="AF81" s="305"/>
      <c r="AG81" s="50"/>
      <c r="AH81" s="50"/>
      <c r="AI81" s="50"/>
      <c r="AJ81" s="50"/>
      <c r="AK81" s="50"/>
      <c r="AL81" s="50"/>
      <c r="AM81" s="50"/>
      <c r="AN81" s="50"/>
      <c r="AO81" s="50"/>
      <c r="AP81" s="50"/>
    </row>
    <row r="82" spans="3:42">
      <c r="C82" s="300"/>
      <c r="D82" s="300"/>
      <c r="E82" s="391"/>
      <c r="F82" s="300"/>
      <c r="G82" s="300"/>
      <c r="H82" s="300"/>
      <c r="I82" s="300"/>
      <c r="J82" s="300"/>
      <c r="K82" s="300"/>
      <c r="L82" s="300"/>
      <c r="M82" s="300"/>
      <c r="N82" s="300"/>
      <c r="O82" s="300"/>
      <c r="P82" s="300"/>
      <c r="Q82" s="300"/>
      <c r="R82" s="300"/>
      <c r="S82" s="300"/>
      <c r="T82" s="301"/>
      <c r="U82" s="300"/>
      <c r="V82" s="300"/>
      <c r="W82" s="300"/>
      <c r="X82" s="300"/>
      <c r="Y82" s="300"/>
      <c r="Z82" s="300"/>
      <c r="AA82" s="300"/>
      <c r="AB82" s="300"/>
      <c r="AC82" s="305"/>
      <c r="AD82" s="305"/>
      <c r="AE82" s="305"/>
      <c r="AF82" s="305"/>
      <c r="AG82" s="50"/>
      <c r="AH82" s="50"/>
      <c r="AI82" s="50"/>
      <c r="AJ82" s="50"/>
      <c r="AK82" s="50"/>
      <c r="AL82" s="50"/>
      <c r="AM82" s="50"/>
      <c r="AN82" s="50"/>
      <c r="AO82" s="50"/>
      <c r="AP82" s="50"/>
    </row>
    <row r="83" spans="3:42">
      <c r="C83" s="300"/>
      <c r="D83" s="300"/>
      <c r="E83" s="391"/>
      <c r="F83" s="300"/>
      <c r="G83" s="300"/>
      <c r="H83" s="300"/>
      <c r="I83" s="300"/>
      <c r="J83" s="300"/>
      <c r="K83" s="300"/>
      <c r="L83" s="300"/>
      <c r="M83" s="300"/>
      <c r="N83" s="300"/>
      <c r="O83" s="300"/>
      <c r="P83" s="300"/>
      <c r="Q83" s="300"/>
      <c r="R83" s="300"/>
      <c r="S83" s="300"/>
      <c r="T83" s="301"/>
      <c r="U83" s="300"/>
      <c r="V83" s="300"/>
      <c r="W83" s="300"/>
      <c r="X83" s="300"/>
      <c r="Y83" s="300"/>
      <c r="Z83" s="300"/>
      <c r="AA83" s="300"/>
      <c r="AB83" s="300"/>
      <c r="AC83" s="305"/>
      <c r="AD83" s="305"/>
      <c r="AE83" s="305"/>
      <c r="AF83" s="305"/>
      <c r="AG83" s="50"/>
      <c r="AH83" s="50"/>
      <c r="AI83" s="50"/>
      <c r="AJ83" s="50"/>
      <c r="AK83" s="50"/>
      <c r="AL83" s="50"/>
      <c r="AM83" s="50"/>
      <c r="AN83" s="50"/>
      <c r="AO83" s="50"/>
      <c r="AP83" s="50"/>
    </row>
    <row r="84" spans="3:42">
      <c r="C84" s="300"/>
      <c r="D84" s="300"/>
      <c r="E84" s="391"/>
      <c r="F84" s="300"/>
      <c r="G84" s="300"/>
      <c r="H84" s="300"/>
      <c r="I84" s="300"/>
      <c r="J84" s="300"/>
      <c r="K84" s="300"/>
      <c r="L84" s="300"/>
      <c r="M84" s="300"/>
      <c r="N84" s="300"/>
      <c r="O84" s="300"/>
      <c r="P84" s="300"/>
      <c r="Q84" s="300"/>
      <c r="R84" s="300"/>
      <c r="S84" s="300"/>
      <c r="T84" s="301"/>
      <c r="U84" s="300"/>
      <c r="V84" s="300"/>
      <c r="W84" s="300"/>
      <c r="X84" s="300"/>
      <c r="Y84" s="300"/>
      <c r="Z84" s="300"/>
      <c r="AA84" s="300"/>
      <c r="AB84" s="300"/>
      <c r="AC84" s="305"/>
      <c r="AD84" s="305"/>
      <c r="AE84" s="305"/>
      <c r="AF84" s="305"/>
      <c r="AG84" s="50"/>
      <c r="AH84" s="50"/>
      <c r="AI84" s="50"/>
      <c r="AJ84" s="50"/>
      <c r="AK84" s="50"/>
      <c r="AL84" s="50"/>
      <c r="AM84" s="50"/>
      <c r="AN84" s="50"/>
      <c r="AO84" s="50"/>
      <c r="AP84" s="50"/>
    </row>
    <row r="85" spans="3:42">
      <c r="C85" s="300"/>
      <c r="D85" s="300"/>
      <c r="E85" s="391"/>
      <c r="F85" s="300"/>
      <c r="G85" s="300"/>
      <c r="H85" s="300"/>
      <c r="I85" s="300"/>
      <c r="J85" s="300"/>
      <c r="K85" s="300"/>
      <c r="L85" s="300"/>
      <c r="M85" s="300"/>
      <c r="N85" s="300"/>
      <c r="O85" s="300"/>
      <c r="P85" s="300"/>
      <c r="Q85" s="300"/>
      <c r="R85" s="300"/>
      <c r="S85" s="300"/>
      <c r="T85" s="301"/>
      <c r="U85" s="300"/>
      <c r="V85" s="300"/>
      <c r="W85" s="300"/>
      <c r="X85" s="300"/>
      <c r="Y85" s="300"/>
      <c r="Z85" s="300"/>
      <c r="AA85" s="300"/>
      <c r="AB85" s="300"/>
      <c r="AC85" s="305"/>
      <c r="AD85" s="305"/>
      <c r="AE85" s="305"/>
      <c r="AF85" s="305"/>
      <c r="AG85" s="50"/>
      <c r="AH85" s="50"/>
      <c r="AI85" s="50"/>
      <c r="AJ85" s="50"/>
      <c r="AK85" s="50"/>
      <c r="AL85" s="50"/>
      <c r="AM85" s="50"/>
      <c r="AN85" s="50"/>
      <c r="AO85" s="50"/>
      <c r="AP85" s="50"/>
    </row>
    <row r="86" spans="3:42">
      <c r="C86" s="300"/>
      <c r="D86" s="300"/>
      <c r="E86" s="391"/>
      <c r="F86" s="300"/>
      <c r="G86" s="300"/>
      <c r="H86" s="300"/>
      <c r="I86" s="300"/>
      <c r="J86" s="300"/>
      <c r="K86" s="300"/>
      <c r="L86" s="300"/>
      <c r="M86" s="300"/>
      <c r="N86" s="300"/>
      <c r="O86" s="300"/>
      <c r="P86" s="300"/>
      <c r="Q86" s="300"/>
      <c r="R86" s="300"/>
      <c r="S86" s="300"/>
      <c r="T86" s="301"/>
      <c r="U86" s="300"/>
      <c r="V86" s="300"/>
      <c r="W86" s="300"/>
      <c r="X86" s="300"/>
      <c r="Y86" s="300"/>
      <c r="Z86" s="300"/>
      <c r="AA86" s="300"/>
      <c r="AB86" s="300"/>
      <c r="AC86" s="305"/>
      <c r="AD86" s="305"/>
      <c r="AE86" s="305"/>
      <c r="AF86" s="305"/>
      <c r="AG86" s="50"/>
      <c r="AH86" s="50"/>
      <c r="AI86" s="50"/>
      <c r="AJ86" s="50"/>
      <c r="AK86" s="50"/>
      <c r="AL86" s="50"/>
      <c r="AM86" s="50"/>
      <c r="AN86" s="50"/>
      <c r="AO86" s="50"/>
      <c r="AP86" s="50"/>
    </row>
    <row r="87" spans="3:42">
      <c r="C87" s="300"/>
      <c r="D87" s="300"/>
      <c r="E87" s="391"/>
      <c r="F87" s="300"/>
      <c r="G87" s="300"/>
      <c r="H87" s="300"/>
      <c r="I87" s="300"/>
      <c r="J87" s="300"/>
      <c r="K87" s="300"/>
      <c r="L87" s="300"/>
      <c r="M87" s="300"/>
      <c r="N87" s="300"/>
      <c r="O87" s="300"/>
      <c r="P87" s="300"/>
      <c r="Q87" s="300"/>
      <c r="R87" s="300"/>
      <c r="S87" s="300"/>
      <c r="T87" s="301"/>
      <c r="U87" s="300"/>
      <c r="V87" s="300"/>
      <c r="W87" s="300"/>
      <c r="X87" s="300"/>
      <c r="Y87" s="300"/>
      <c r="Z87" s="300"/>
      <c r="AA87" s="300"/>
      <c r="AB87" s="300"/>
      <c r="AC87" s="305"/>
      <c r="AD87" s="305"/>
      <c r="AE87" s="305"/>
      <c r="AF87" s="305"/>
      <c r="AG87" s="50"/>
      <c r="AH87" s="50"/>
      <c r="AI87" s="50"/>
      <c r="AJ87" s="50"/>
      <c r="AK87" s="50"/>
      <c r="AL87" s="50"/>
      <c r="AM87" s="50"/>
      <c r="AN87" s="50"/>
      <c r="AO87" s="50"/>
      <c r="AP87" s="50"/>
    </row>
    <row r="88" spans="3:42">
      <c r="C88" s="300"/>
      <c r="D88" s="300"/>
      <c r="E88" s="391"/>
      <c r="F88" s="300"/>
      <c r="G88" s="300"/>
      <c r="H88" s="300"/>
      <c r="I88" s="300"/>
      <c r="J88" s="300"/>
      <c r="K88" s="300"/>
      <c r="L88" s="300"/>
      <c r="M88" s="300"/>
      <c r="N88" s="300"/>
      <c r="O88" s="300"/>
      <c r="P88" s="300"/>
      <c r="Q88" s="300"/>
      <c r="R88" s="300"/>
      <c r="S88" s="300"/>
      <c r="T88" s="301"/>
      <c r="U88" s="300"/>
      <c r="V88" s="300"/>
      <c r="W88" s="300"/>
      <c r="X88" s="300"/>
      <c r="Y88" s="300"/>
      <c r="Z88" s="300"/>
      <c r="AA88" s="300"/>
      <c r="AB88" s="300"/>
      <c r="AC88" s="305"/>
      <c r="AD88" s="305"/>
      <c r="AE88" s="305"/>
      <c r="AF88" s="305"/>
      <c r="AG88" s="50"/>
      <c r="AH88" s="50"/>
      <c r="AI88" s="50"/>
      <c r="AJ88" s="50"/>
      <c r="AK88" s="50"/>
      <c r="AL88" s="50"/>
      <c r="AM88" s="50"/>
      <c r="AN88" s="50"/>
      <c r="AO88" s="50"/>
      <c r="AP88" s="50"/>
    </row>
    <row r="89" spans="3:42">
      <c r="C89" s="300"/>
      <c r="D89" s="300"/>
      <c r="E89" s="391"/>
      <c r="F89" s="300"/>
      <c r="G89" s="300"/>
      <c r="H89" s="300"/>
      <c r="I89" s="300"/>
      <c r="J89" s="300"/>
      <c r="K89" s="300"/>
      <c r="L89" s="300"/>
      <c r="M89" s="300"/>
      <c r="N89" s="300"/>
      <c r="O89" s="300"/>
      <c r="P89" s="300"/>
      <c r="Q89" s="300"/>
      <c r="R89" s="300"/>
      <c r="S89" s="300"/>
      <c r="T89" s="301"/>
      <c r="U89" s="300"/>
      <c r="V89" s="300"/>
      <c r="W89" s="300"/>
      <c r="X89" s="300"/>
      <c r="Y89" s="300"/>
      <c r="Z89" s="300"/>
      <c r="AA89" s="300"/>
      <c r="AB89" s="300"/>
      <c r="AC89" s="305"/>
      <c r="AD89" s="305"/>
      <c r="AE89" s="305"/>
      <c r="AF89" s="305"/>
      <c r="AG89" s="50"/>
      <c r="AH89" s="50"/>
      <c r="AI89" s="50"/>
      <c r="AJ89" s="50"/>
      <c r="AK89" s="50"/>
      <c r="AL89" s="50"/>
      <c r="AM89" s="50"/>
      <c r="AN89" s="50"/>
      <c r="AO89" s="50"/>
      <c r="AP89" s="50"/>
    </row>
    <row r="90" spans="3:42">
      <c r="C90" s="300"/>
      <c r="D90" s="300"/>
      <c r="E90" s="391"/>
      <c r="F90" s="300"/>
      <c r="G90" s="300"/>
      <c r="H90" s="300"/>
      <c r="I90" s="300"/>
      <c r="J90" s="300"/>
      <c r="K90" s="300"/>
      <c r="L90" s="300"/>
      <c r="M90" s="300"/>
      <c r="N90" s="300"/>
      <c r="O90" s="300"/>
      <c r="P90" s="300"/>
      <c r="Q90" s="300"/>
      <c r="R90" s="300"/>
      <c r="S90" s="300"/>
      <c r="T90" s="301"/>
      <c r="U90" s="300"/>
      <c r="V90" s="300"/>
      <c r="W90" s="300"/>
      <c r="X90" s="300"/>
      <c r="Y90" s="300"/>
      <c r="Z90" s="300"/>
      <c r="AA90" s="300"/>
      <c r="AB90" s="300"/>
      <c r="AC90" s="305"/>
      <c r="AD90" s="305"/>
      <c r="AE90" s="305"/>
      <c r="AF90" s="305"/>
      <c r="AG90" s="50"/>
      <c r="AH90" s="50"/>
      <c r="AI90" s="50"/>
      <c r="AJ90" s="50"/>
      <c r="AK90" s="50"/>
      <c r="AL90" s="50"/>
      <c r="AM90" s="50"/>
      <c r="AN90" s="50"/>
      <c r="AO90" s="50"/>
      <c r="AP90" s="50"/>
    </row>
    <row r="91" spans="3:42">
      <c r="C91" s="300"/>
      <c r="D91" s="300"/>
      <c r="E91" s="391"/>
      <c r="F91" s="300"/>
      <c r="G91" s="300"/>
      <c r="H91" s="300"/>
      <c r="I91" s="300"/>
      <c r="J91" s="300"/>
      <c r="K91" s="300"/>
      <c r="L91" s="300"/>
      <c r="M91" s="300"/>
      <c r="N91" s="300"/>
      <c r="O91" s="300"/>
      <c r="P91" s="300"/>
      <c r="Q91" s="300"/>
      <c r="R91" s="300"/>
      <c r="S91" s="300"/>
      <c r="T91" s="301"/>
      <c r="U91" s="300"/>
      <c r="V91" s="300"/>
      <c r="W91" s="300"/>
      <c r="X91" s="300"/>
      <c r="Y91" s="300"/>
      <c r="Z91" s="300"/>
      <c r="AA91" s="300"/>
      <c r="AB91" s="300"/>
      <c r="AC91" s="305"/>
      <c r="AD91" s="305"/>
      <c r="AE91" s="305"/>
      <c r="AF91" s="305"/>
      <c r="AG91" s="50"/>
      <c r="AH91" s="50"/>
      <c r="AI91" s="50"/>
      <c r="AJ91" s="50"/>
      <c r="AK91" s="50"/>
      <c r="AL91" s="50"/>
      <c r="AM91" s="50"/>
      <c r="AN91" s="50"/>
      <c r="AO91" s="50"/>
      <c r="AP91" s="50"/>
    </row>
    <row r="92" spans="3:42">
      <c r="C92" s="300"/>
      <c r="D92" s="300"/>
      <c r="E92" s="391"/>
      <c r="F92" s="300"/>
      <c r="G92" s="300"/>
      <c r="H92" s="300"/>
      <c r="I92" s="300"/>
      <c r="J92" s="300"/>
      <c r="K92" s="300"/>
      <c r="L92" s="300"/>
      <c r="M92" s="300"/>
      <c r="N92" s="300"/>
      <c r="O92" s="300"/>
      <c r="P92" s="300"/>
      <c r="Q92" s="300"/>
      <c r="R92" s="300"/>
      <c r="S92" s="300"/>
      <c r="T92" s="301"/>
      <c r="U92" s="300"/>
      <c r="V92" s="300"/>
      <c r="W92" s="300"/>
      <c r="X92" s="300"/>
      <c r="Y92" s="300"/>
      <c r="Z92" s="300"/>
      <c r="AA92" s="300"/>
      <c r="AB92" s="300"/>
      <c r="AC92" s="305"/>
      <c r="AD92" s="305"/>
      <c r="AE92" s="305"/>
      <c r="AF92" s="305"/>
      <c r="AG92" s="50"/>
      <c r="AH92" s="50"/>
      <c r="AI92" s="50"/>
      <c r="AJ92" s="50"/>
      <c r="AK92" s="50"/>
      <c r="AL92" s="50"/>
      <c r="AM92" s="50"/>
      <c r="AN92" s="50"/>
      <c r="AO92" s="50"/>
      <c r="AP92" s="50"/>
    </row>
    <row r="93" spans="3:42">
      <c r="C93" s="300"/>
      <c r="D93" s="300"/>
      <c r="E93" s="391"/>
      <c r="F93" s="300"/>
      <c r="G93" s="300"/>
      <c r="H93" s="300"/>
      <c r="I93" s="300"/>
      <c r="J93" s="300"/>
      <c r="K93" s="300"/>
      <c r="L93" s="300"/>
      <c r="M93" s="300"/>
      <c r="N93" s="300"/>
      <c r="O93" s="300"/>
      <c r="P93" s="300"/>
      <c r="Q93" s="300"/>
      <c r="R93" s="300"/>
      <c r="S93" s="300"/>
      <c r="T93" s="301"/>
      <c r="U93" s="300"/>
      <c r="V93" s="300"/>
      <c r="W93" s="300"/>
      <c r="X93" s="300"/>
      <c r="Y93" s="300"/>
      <c r="Z93" s="300"/>
      <c r="AA93" s="300"/>
      <c r="AB93" s="300"/>
      <c r="AC93" s="305"/>
      <c r="AD93" s="305"/>
      <c r="AE93" s="305"/>
      <c r="AF93" s="305"/>
      <c r="AG93" s="50"/>
      <c r="AH93" s="50"/>
      <c r="AI93" s="50"/>
      <c r="AJ93" s="50"/>
      <c r="AK93" s="50"/>
      <c r="AL93" s="50"/>
      <c r="AM93" s="50"/>
      <c r="AN93" s="50"/>
      <c r="AO93" s="50"/>
      <c r="AP93" s="50"/>
    </row>
    <row r="94" spans="3:42">
      <c r="C94" s="300"/>
      <c r="D94" s="300"/>
      <c r="E94" s="391"/>
      <c r="F94" s="300"/>
      <c r="G94" s="300"/>
      <c r="H94" s="300"/>
      <c r="I94" s="300"/>
      <c r="J94" s="300"/>
      <c r="K94" s="300"/>
      <c r="L94" s="300"/>
      <c r="M94" s="300"/>
      <c r="N94" s="300"/>
      <c r="O94" s="300"/>
      <c r="P94" s="300"/>
      <c r="Q94" s="300"/>
      <c r="R94" s="300"/>
      <c r="S94" s="300"/>
      <c r="T94" s="301"/>
      <c r="U94" s="300"/>
      <c r="V94" s="300"/>
      <c r="W94" s="300"/>
      <c r="X94" s="300"/>
      <c r="Y94" s="300"/>
      <c r="Z94" s="300"/>
      <c r="AA94" s="300"/>
      <c r="AB94" s="300"/>
      <c r="AC94" s="305"/>
      <c r="AD94" s="305"/>
      <c r="AE94" s="305"/>
      <c r="AF94" s="305"/>
      <c r="AG94" s="50"/>
      <c r="AH94" s="50"/>
      <c r="AI94" s="50"/>
      <c r="AJ94" s="50"/>
      <c r="AK94" s="50"/>
      <c r="AL94" s="50"/>
      <c r="AM94" s="50"/>
      <c r="AN94" s="50"/>
      <c r="AO94" s="50"/>
      <c r="AP94" s="50"/>
    </row>
    <row r="95" spans="3:42">
      <c r="C95" s="300"/>
      <c r="D95" s="300"/>
      <c r="E95" s="391"/>
      <c r="F95" s="300"/>
      <c r="G95" s="300"/>
      <c r="H95" s="300"/>
      <c r="I95" s="300"/>
      <c r="J95" s="300"/>
      <c r="K95" s="300"/>
      <c r="L95" s="300"/>
      <c r="M95" s="300"/>
      <c r="N95" s="300"/>
      <c r="O95" s="300"/>
      <c r="P95" s="300"/>
      <c r="Q95" s="300"/>
      <c r="R95" s="300"/>
      <c r="S95" s="300"/>
      <c r="T95" s="301"/>
      <c r="U95" s="300"/>
      <c r="V95" s="300"/>
      <c r="W95" s="300"/>
      <c r="X95" s="300"/>
      <c r="Y95" s="300"/>
      <c r="Z95" s="300"/>
      <c r="AA95" s="300"/>
      <c r="AB95" s="300"/>
      <c r="AC95" s="305"/>
      <c r="AD95" s="305"/>
      <c r="AE95" s="305"/>
      <c r="AF95" s="305"/>
      <c r="AG95" s="50"/>
      <c r="AH95" s="50"/>
      <c r="AI95" s="50"/>
      <c r="AJ95" s="50"/>
      <c r="AK95" s="50"/>
      <c r="AL95" s="50"/>
      <c r="AM95" s="50"/>
      <c r="AN95" s="50"/>
      <c r="AO95" s="50"/>
      <c r="AP95" s="50"/>
    </row>
    <row r="96" spans="3:42">
      <c r="C96" s="300"/>
      <c r="D96" s="300"/>
      <c r="E96" s="391"/>
      <c r="F96" s="300"/>
      <c r="G96" s="300"/>
      <c r="H96" s="300"/>
      <c r="I96" s="300"/>
      <c r="J96" s="300"/>
      <c r="K96" s="300"/>
      <c r="L96" s="300"/>
      <c r="M96" s="300"/>
      <c r="N96" s="300"/>
      <c r="O96" s="300"/>
      <c r="P96" s="300"/>
      <c r="Q96" s="300"/>
      <c r="R96" s="300"/>
      <c r="S96" s="300"/>
      <c r="T96" s="301"/>
      <c r="U96" s="300"/>
      <c r="V96" s="300"/>
      <c r="W96" s="300"/>
      <c r="X96" s="300"/>
      <c r="Y96" s="300"/>
      <c r="Z96" s="300"/>
      <c r="AA96" s="300"/>
      <c r="AB96" s="300"/>
      <c r="AC96" s="305"/>
      <c r="AD96" s="305"/>
      <c r="AE96" s="305"/>
      <c r="AF96" s="305"/>
      <c r="AG96" s="50"/>
      <c r="AH96" s="50"/>
      <c r="AI96" s="50"/>
      <c r="AJ96" s="50"/>
      <c r="AK96" s="50"/>
      <c r="AL96" s="50"/>
      <c r="AM96" s="50"/>
      <c r="AN96" s="50"/>
      <c r="AO96" s="50"/>
      <c r="AP96" s="50"/>
    </row>
    <row r="97" spans="3:42">
      <c r="C97" s="300"/>
      <c r="D97" s="300"/>
      <c r="E97" s="391"/>
      <c r="F97" s="300"/>
      <c r="G97" s="300"/>
      <c r="H97" s="300"/>
      <c r="I97" s="300"/>
      <c r="J97" s="300"/>
      <c r="K97" s="300"/>
      <c r="L97" s="300"/>
      <c r="M97" s="300"/>
      <c r="N97" s="300"/>
      <c r="O97" s="300"/>
      <c r="P97" s="300"/>
      <c r="Q97" s="300"/>
      <c r="R97" s="300"/>
      <c r="S97" s="300"/>
      <c r="T97" s="301"/>
      <c r="U97" s="300"/>
      <c r="V97" s="300"/>
      <c r="W97" s="300"/>
      <c r="X97" s="300"/>
      <c r="Y97" s="300"/>
      <c r="Z97" s="300"/>
      <c r="AA97" s="300"/>
      <c r="AB97" s="300"/>
      <c r="AC97" s="305"/>
      <c r="AD97" s="305"/>
      <c r="AE97" s="305"/>
      <c r="AF97" s="305"/>
      <c r="AG97" s="50"/>
      <c r="AH97" s="50"/>
      <c r="AI97" s="50"/>
      <c r="AJ97" s="50"/>
      <c r="AK97" s="50"/>
      <c r="AL97" s="50"/>
      <c r="AM97" s="50"/>
      <c r="AN97" s="50"/>
      <c r="AO97" s="50"/>
      <c r="AP97" s="50"/>
    </row>
    <row r="98" spans="3:42">
      <c r="C98" s="300"/>
      <c r="D98" s="300"/>
      <c r="E98" s="391"/>
      <c r="F98" s="300"/>
      <c r="G98" s="300"/>
      <c r="H98" s="300"/>
      <c r="I98" s="300"/>
      <c r="J98" s="300"/>
      <c r="K98" s="300"/>
      <c r="L98" s="300"/>
      <c r="M98" s="300"/>
      <c r="N98" s="300"/>
      <c r="O98" s="300"/>
      <c r="P98" s="300"/>
      <c r="Q98" s="300"/>
      <c r="R98" s="300"/>
      <c r="S98" s="300"/>
      <c r="T98" s="301"/>
      <c r="U98" s="300"/>
      <c r="V98" s="300"/>
      <c r="W98" s="300"/>
      <c r="X98" s="300"/>
      <c r="Y98" s="300"/>
      <c r="Z98" s="300"/>
      <c r="AA98" s="300"/>
      <c r="AB98" s="300"/>
      <c r="AC98" s="305"/>
      <c r="AD98" s="305"/>
      <c r="AE98" s="305"/>
      <c r="AF98" s="305"/>
      <c r="AG98" s="50"/>
      <c r="AH98" s="50"/>
      <c r="AI98" s="50"/>
      <c r="AJ98" s="50"/>
      <c r="AK98" s="50"/>
      <c r="AL98" s="50"/>
      <c r="AM98" s="50"/>
      <c r="AN98" s="50"/>
      <c r="AO98" s="50"/>
      <c r="AP98" s="50"/>
    </row>
    <row r="99" spans="3:42">
      <c r="C99" s="300"/>
      <c r="D99" s="300"/>
      <c r="E99" s="391"/>
      <c r="F99" s="300"/>
      <c r="G99" s="300"/>
      <c r="H99" s="300"/>
      <c r="I99" s="300"/>
      <c r="J99" s="300"/>
      <c r="K99" s="300"/>
      <c r="L99" s="300"/>
      <c r="M99" s="300"/>
      <c r="N99" s="300"/>
      <c r="O99" s="300"/>
      <c r="P99" s="300"/>
      <c r="Q99" s="300"/>
      <c r="R99" s="300"/>
      <c r="S99" s="300"/>
      <c r="T99" s="301"/>
      <c r="U99" s="300"/>
      <c r="V99" s="300"/>
      <c r="W99" s="300"/>
      <c r="X99" s="300"/>
      <c r="Y99" s="300"/>
      <c r="Z99" s="300"/>
      <c r="AA99" s="300"/>
      <c r="AB99" s="300"/>
      <c r="AC99" s="305"/>
      <c r="AD99" s="305"/>
      <c r="AE99" s="305"/>
      <c r="AF99" s="305"/>
      <c r="AG99" s="50"/>
      <c r="AH99" s="50"/>
      <c r="AI99" s="50"/>
      <c r="AJ99" s="50"/>
      <c r="AK99" s="50"/>
      <c r="AL99" s="50"/>
      <c r="AM99" s="50"/>
      <c r="AN99" s="50"/>
      <c r="AO99" s="50"/>
      <c r="AP99" s="50"/>
    </row>
    <row r="100" spans="3:42">
      <c r="C100" s="300"/>
      <c r="D100" s="300"/>
      <c r="E100" s="391"/>
      <c r="F100" s="300"/>
      <c r="G100" s="300"/>
      <c r="H100" s="300"/>
      <c r="I100" s="300"/>
      <c r="J100" s="300"/>
      <c r="K100" s="300"/>
      <c r="L100" s="300"/>
      <c r="M100" s="300"/>
      <c r="N100" s="300"/>
      <c r="O100" s="300"/>
      <c r="P100" s="300"/>
      <c r="Q100" s="300"/>
      <c r="R100" s="300"/>
      <c r="S100" s="300"/>
      <c r="T100" s="301"/>
      <c r="U100" s="300"/>
      <c r="V100" s="300"/>
      <c r="W100" s="300"/>
      <c r="X100" s="300"/>
      <c r="Y100" s="300"/>
      <c r="Z100" s="300"/>
      <c r="AA100" s="300"/>
      <c r="AB100" s="300"/>
      <c r="AC100" s="305"/>
      <c r="AD100" s="305"/>
      <c r="AE100" s="305"/>
      <c r="AF100" s="305"/>
      <c r="AG100" s="50"/>
      <c r="AH100" s="50"/>
      <c r="AI100" s="50"/>
      <c r="AJ100" s="50"/>
      <c r="AK100" s="50"/>
      <c r="AL100" s="50"/>
      <c r="AM100" s="50"/>
      <c r="AN100" s="50"/>
      <c r="AO100" s="50"/>
      <c r="AP100" s="50"/>
    </row>
    <row r="101" spans="3:42">
      <c r="C101" s="300"/>
      <c r="D101" s="300"/>
      <c r="E101" s="391"/>
      <c r="F101" s="300"/>
      <c r="G101" s="300"/>
      <c r="H101" s="300"/>
      <c r="I101" s="300"/>
      <c r="J101" s="300"/>
      <c r="K101" s="300"/>
      <c r="L101" s="300"/>
      <c r="M101" s="300"/>
      <c r="N101" s="300"/>
      <c r="O101" s="300"/>
      <c r="P101" s="300"/>
      <c r="Q101" s="300"/>
      <c r="R101" s="300"/>
      <c r="S101" s="300"/>
      <c r="T101" s="301"/>
      <c r="U101" s="300"/>
      <c r="V101" s="300"/>
      <c r="W101" s="300"/>
      <c r="X101" s="300"/>
      <c r="Y101" s="300"/>
      <c r="Z101" s="300"/>
      <c r="AA101" s="300"/>
      <c r="AB101" s="300"/>
      <c r="AC101" s="305"/>
      <c r="AD101" s="305"/>
      <c r="AE101" s="305"/>
      <c r="AF101" s="305"/>
      <c r="AG101" s="50"/>
      <c r="AH101" s="50"/>
      <c r="AI101" s="50"/>
      <c r="AJ101" s="50"/>
      <c r="AK101" s="50"/>
      <c r="AL101" s="50"/>
      <c r="AM101" s="50"/>
      <c r="AN101" s="50"/>
      <c r="AO101" s="50"/>
      <c r="AP101" s="50"/>
    </row>
    <row r="102" spans="3:42">
      <c r="C102" s="300"/>
      <c r="D102" s="300"/>
      <c r="E102" s="391"/>
      <c r="F102" s="300"/>
      <c r="G102" s="300"/>
      <c r="H102" s="300"/>
      <c r="I102" s="300"/>
      <c r="J102" s="300"/>
      <c r="K102" s="300"/>
      <c r="L102" s="300"/>
      <c r="M102" s="300"/>
      <c r="N102" s="300"/>
      <c r="O102" s="300"/>
      <c r="P102" s="300"/>
      <c r="Q102" s="300"/>
      <c r="R102" s="300"/>
      <c r="S102" s="300"/>
      <c r="T102" s="301"/>
      <c r="U102" s="300"/>
      <c r="V102" s="300"/>
      <c r="W102" s="300"/>
      <c r="X102" s="300"/>
      <c r="Y102" s="300"/>
      <c r="Z102" s="300"/>
      <c r="AA102" s="300"/>
      <c r="AB102" s="300"/>
      <c r="AC102" s="305"/>
      <c r="AD102" s="305"/>
      <c r="AE102" s="305"/>
      <c r="AF102" s="305"/>
      <c r="AG102" s="50"/>
      <c r="AH102" s="50"/>
      <c r="AI102" s="50"/>
      <c r="AJ102" s="50"/>
      <c r="AK102" s="50"/>
      <c r="AL102" s="50"/>
      <c r="AM102" s="50"/>
      <c r="AN102" s="50"/>
      <c r="AO102" s="50"/>
      <c r="AP102" s="50"/>
    </row>
    <row r="103" spans="3:42">
      <c r="C103" s="300"/>
      <c r="D103" s="300"/>
      <c r="E103" s="391"/>
      <c r="F103" s="300"/>
      <c r="G103" s="300"/>
      <c r="H103" s="300"/>
      <c r="I103" s="300"/>
      <c r="J103" s="300"/>
      <c r="K103" s="300"/>
      <c r="L103" s="300"/>
      <c r="M103" s="300"/>
      <c r="N103" s="300"/>
      <c r="O103" s="300"/>
      <c r="P103" s="300"/>
      <c r="Q103" s="300"/>
      <c r="R103" s="300"/>
      <c r="S103" s="300"/>
      <c r="T103" s="301"/>
      <c r="U103" s="300"/>
      <c r="V103" s="300"/>
      <c r="W103" s="300"/>
      <c r="X103" s="300"/>
      <c r="Y103" s="300"/>
      <c r="Z103" s="300"/>
      <c r="AA103" s="300"/>
      <c r="AB103" s="300"/>
      <c r="AC103" s="305"/>
      <c r="AD103" s="305"/>
      <c r="AE103" s="305"/>
      <c r="AF103" s="305"/>
      <c r="AG103" s="50"/>
      <c r="AH103" s="50"/>
      <c r="AI103" s="50"/>
      <c r="AJ103" s="50"/>
      <c r="AK103" s="50"/>
      <c r="AL103" s="50"/>
      <c r="AM103" s="50"/>
      <c r="AN103" s="50"/>
      <c r="AO103" s="50"/>
      <c r="AP103" s="50"/>
    </row>
    <row r="104" spans="3:42">
      <c r="C104" s="300"/>
      <c r="D104" s="300"/>
      <c r="E104" s="391"/>
      <c r="F104" s="300"/>
      <c r="G104" s="300"/>
      <c r="H104" s="300"/>
      <c r="I104" s="300"/>
      <c r="J104" s="300"/>
      <c r="K104" s="300"/>
      <c r="L104" s="300"/>
      <c r="M104" s="300"/>
      <c r="N104" s="300"/>
      <c r="O104" s="300"/>
      <c r="P104" s="300"/>
      <c r="Q104" s="300"/>
      <c r="R104" s="300"/>
      <c r="S104" s="300"/>
      <c r="T104" s="301"/>
      <c r="U104" s="300"/>
      <c r="V104" s="300"/>
      <c r="W104" s="300"/>
      <c r="X104" s="300"/>
      <c r="Y104" s="300"/>
      <c r="Z104" s="300"/>
      <c r="AA104" s="300"/>
      <c r="AB104" s="300"/>
      <c r="AC104" s="305"/>
      <c r="AD104" s="305"/>
      <c r="AE104" s="305"/>
      <c r="AF104" s="305"/>
      <c r="AG104" s="50"/>
      <c r="AH104" s="50"/>
      <c r="AI104" s="50"/>
      <c r="AJ104" s="50"/>
      <c r="AK104" s="50"/>
      <c r="AL104" s="50"/>
      <c r="AM104" s="50"/>
      <c r="AN104" s="50"/>
      <c r="AO104" s="50"/>
      <c r="AP104" s="50"/>
    </row>
    <row r="105" spans="3:42">
      <c r="C105" s="300"/>
      <c r="D105" s="300"/>
      <c r="E105" s="391"/>
      <c r="F105" s="300"/>
      <c r="G105" s="300"/>
      <c r="H105" s="300"/>
      <c r="I105" s="300"/>
      <c r="J105" s="300"/>
      <c r="K105" s="300"/>
      <c r="L105" s="300"/>
      <c r="M105" s="300"/>
      <c r="N105" s="300"/>
      <c r="O105" s="300"/>
      <c r="P105" s="300"/>
      <c r="Q105" s="300"/>
      <c r="R105" s="300"/>
      <c r="S105" s="300"/>
      <c r="T105" s="301"/>
      <c r="U105" s="300"/>
      <c r="V105" s="300"/>
      <c r="W105" s="300"/>
      <c r="X105" s="300"/>
      <c r="Y105" s="300"/>
      <c r="Z105" s="300"/>
      <c r="AA105" s="300"/>
      <c r="AB105" s="300"/>
      <c r="AC105" s="305"/>
      <c r="AD105" s="305"/>
      <c r="AE105" s="305"/>
      <c r="AF105" s="305"/>
      <c r="AG105" s="50"/>
      <c r="AH105" s="50"/>
      <c r="AI105" s="50"/>
      <c r="AJ105" s="50"/>
      <c r="AK105" s="50"/>
      <c r="AL105" s="50"/>
      <c r="AM105" s="50"/>
      <c r="AN105" s="50"/>
      <c r="AO105" s="50"/>
      <c r="AP105" s="50"/>
    </row>
    <row r="106" spans="3:42">
      <c r="C106" s="300"/>
      <c r="D106" s="300"/>
      <c r="E106" s="391"/>
      <c r="F106" s="300"/>
      <c r="G106" s="300"/>
      <c r="H106" s="300"/>
      <c r="I106" s="300"/>
      <c r="J106" s="300"/>
      <c r="K106" s="300"/>
      <c r="L106" s="300"/>
      <c r="M106" s="300"/>
      <c r="N106" s="300"/>
      <c r="O106" s="300"/>
      <c r="P106" s="300"/>
      <c r="Q106" s="300"/>
      <c r="R106" s="300"/>
      <c r="S106" s="300"/>
      <c r="T106" s="301"/>
      <c r="U106" s="300"/>
      <c r="V106" s="300"/>
      <c r="W106" s="300"/>
      <c r="X106" s="300"/>
      <c r="Y106" s="300"/>
      <c r="Z106" s="300"/>
      <c r="AA106" s="300"/>
      <c r="AB106" s="300"/>
      <c r="AC106" s="305"/>
      <c r="AD106" s="305"/>
      <c r="AE106" s="305"/>
      <c r="AF106" s="305"/>
      <c r="AG106" s="50"/>
      <c r="AH106" s="50"/>
      <c r="AI106" s="50"/>
      <c r="AJ106" s="50"/>
      <c r="AK106" s="50"/>
      <c r="AL106" s="50"/>
      <c r="AM106" s="50"/>
      <c r="AN106" s="50"/>
      <c r="AO106" s="50"/>
      <c r="AP106" s="50"/>
    </row>
    <row r="107" spans="3:42">
      <c r="C107" s="300"/>
      <c r="D107" s="300"/>
      <c r="E107" s="391"/>
      <c r="F107" s="300"/>
      <c r="G107" s="300"/>
      <c r="H107" s="300"/>
      <c r="I107" s="300"/>
      <c r="J107" s="300"/>
      <c r="K107" s="300"/>
      <c r="L107" s="300"/>
      <c r="M107" s="300"/>
      <c r="N107" s="300"/>
      <c r="O107" s="300"/>
      <c r="P107" s="300"/>
      <c r="Q107" s="300"/>
      <c r="R107" s="300"/>
      <c r="S107" s="300"/>
      <c r="T107" s="301"/>
      <c r="U107" s="300"/>
      <c r="V107" s="300"/>
      <c r="W107" s="300"/>
      <c r="X107" s="300"/>
      <c r="Y107" s="300"/>
      <c r="Z107" s="300"/>
      <c r="AA107" s="300"/>
      <c r="AB107" s="300"/>
      <c r="AC107" s="305"/>
      <c r="AD107" s="305"/>
      <c r="AE107" s="305"/>
      <c r="AF107" s="305"/>
      <c r="AG107" s="50"/>
      <c r="AH107" s="50"/>
      <c r="AI107" s="50"/>
      <c r="AJ107" s="50"/>
      <c r="AK107" s="50"/>
      <c r="AL107" s="50"/>
      <c r="AM107" s="50"/>
      <c r="AN107" s="50"/>
      <c r="AO107" s="50"/>
      <c r="AP107" s="50"/>
    </row>
    <row r="108" spans="3:42">
      <c r="C108" s="300"/>
      <c r="D108" s="300"/>
      <c r="E108" s="391"/>
      <c r="F108" s="300"/>
      <c r="G108" s="300"/>
      <c r="H108" s="300"/>
      <c r="I108" s="300"/>
      <c r="J108" s="300"/>
      <c r="K108" s="300"/>
      <c r="L108" s="300"/>
      <c r="M108" s="300"/>
      <c r="N108" s="300"/>
      <c r="O108" s="300"/>
      <c r="P108" s="300"/>
      <c r="Q108" s="300"/>
      <c r="R108" s="300"/>
      <c r="S108" s="300"/>
      <c r="T108" s="301"/>
      <c r="U108" s="300"/>
      <c r="V108" s="300"/>
      <c r="W108" s="300"/>
      <c r="X108" s="300"/>
      <c r="Y108" s="300"/>
      <c r="Z108" s="300"/>
      <c r="AA108" s="300"/>
      <c r="AB108" s="300"/>
      <c r="AC108" s="305"/>
      <c r="AD108" s="305"/>
      <c r="AE108" s="305"/>
      <c r="AF108" s="305"/>
      <c r="AG108" s="50"/>
      <c r="AH108" s="50"/>
      <c r="AI108" s="50"/>
      <c r="AJ108" s="50"/>
      <c r="AK108" s="50"/>
      <c r="AL108" s="50"/>
      <c r="AM108" s="50"/>
      <c r="AN108" s="50"/>
      <c r="AO108" s="50"/>
      <c r="AP108" s="50"/>
    </row>
    <row r="109" spans="3:42">
      <c r="C109" s="300"/>
      <c r="D109" s="300"/>
      <c r="E109" s="391"/>
      <c r="F109" s="300"/>
      <c r="G109" s="300"/>
      <c r="H109" s="300"/>
      <c r="I109" s="300"/>
      <c r="J109" s="300"/>
      <c r="K109" s="300"/>
      <c r="L109" s="300"/>
      <c r="M109" s="300"/>
      <c r="N109" s="300"/>
      <c r="O109" s="300"/>
      <c r="P109" s="300"/>
      <c r="Q109" s="300"/>
      <c r="R109" s="300"/>
      <c r="S109" s="300"/>
      <c r="T109" s="301"/>
      <c r="U109" s="300"/>
      <c r="V109" s="300"/>
      <c r="W109" s="300"/>
      <c r="X109" s="300"/>
      <c r="Y109" s="300"/>
      <c r="Z109" s="300"/>
      <c r="AA109" s="300"/>
      <c r="AB109" s="300"/>
      <c r="AC109" s="305"/>
      <c r="AD109" s="305"/>
      <c r="AE109" s="305"/>
      <c r="AF109" s="305"/>
      <c r="AG109" s="50"/>
      <c r="AH109" s="50"/>
      <c r="AI109" s="50"/>
      <c r="AJ109" s="50"/>
      <c r="AK109" s="50"/>
      <c r="AL109" s="50"/>
      <c r="AM109" s="50"/>
      <c r="AN109" s="50"/>
      <c r="AO109" s="50"/>
      <c r="AP109" s="50"/>
    </row>
    <row r="110" spans="3:42">
      <c r="C110" s="25"/>
      <c r="D110" s="25"/>
      <c r="E110" s="26"/>
      <c r="F110" s="25"/>
      <c r="G110" s="25"/>
      <c r="H110" s="25"/>
      <c r="I110" s="25"/>
      <c r="J110" s="25"/>
      <c r="K110" s="25"/>
      <c r="L110" s="25"/>
      <c r="M110" s="25"/>
      <c r="N110" s="25"/>
      <c r="O110" s="25"/>
      <c r="P110" s="25"/>
      <c r="Q110" s="25"/>
      <c r="R110" s="25"/>
      <c r="S110" s="25"/>
      <c r="T110" s="27"/>
      <c r="U110" s="25"/>
      <c r="V110" s="25"/>
      <c r="W110" s="25"/>
      <c r="X110" s="25"/>
      <c r="Y110" s="25"/>
      <c r="Z110" s="25"/>
      <c r="AA110" s="25"/>
      <c r="AB110" s="25"/>
      <c r="AC110" s="50"/>
      <c r="AD110" s="50"/>
      <c r="AE110" s="50"/>
      <c r="AF110" s="50"/>
      <c r="AG110" s="50"/>
      <c r="AH110" s="50"/>
      <c r="AI110" s="50"/>
      <c r="AJ110" s="50"/>
      <c r="AK110" s="50"/>
      <c r="AL110" s="50"/>
      <c r="AM110" s="50"/>
      <c r="AN110" s="50"/>
      <c r="AO110" s="50"/>
      <c r="AP110" s="50"/>
    </row>
    <row r="111" spans="3:42">
      <c r="C111" s="25"/>
      <c r="D111" s="25"/>
      <c r="E111" s="26"/>
      <c r="F111" s="25"/>
      <c r="G111" s="25"/>
      <c r="H111" s="25"/>
      <c r="I111" s="25"/>
      <c r="J111" s="25"/>
      <c r="K111" s="25"/>
      <c r="L111" s="25"/>
      <c r="M111" s="25"/>
      <c r="N111" s="25"/>
      <c r="O111" s="25"/>
      <c r="P111" s="25"/>
      <c r="Q111" s="25"/>
      <c r="R111" s="25"/>
      <c r="S111" s="25"/>
      <c r="T111" s="27"/>
      <c r="U111" s="25"/>
      <c r="V111" s="25"/>
      <c r="W111" s="25"/>
      <c r="X111" s="25"/>
      <c r="Y111" s="25"/>
      <c r="Z111" s="25"/>
      <c r="AA111" s="25"/>
      <c r="AB111" s="25"/>
      <c r="AC111" s="50"/>
      <c r="AD111" s="50"/>
      <c r="AE111" s="50"/>
      <c r="AF111" s="50"/>
      <c r="AG111" s="50"/>
      <c r="AH111" s="50"/>
      <c r="AI111" s="50"/>
      <c r="AJ111" s="50"/>
      <c r="AK111" s="50"/>
      <c r="AL111" s="50"/>
      <c r="AM111" s="50"/>
      <c r="AN111" s="50"/>
      <c r="AO111" s="50"/>
      <c r="AP111" s="50"/>
    </row>
    <row r="112" spans="3:42">
      <c r="C112" s="25"/>
      <c r="D112" s="25"/>
      <c r="E112" s="26"/>
      <c r="F112" s="25"/>
      <c r="G112" s="25"/>
      <c r="H112" s="25"/>
      <c r="I112" s="25"/>
      <c r="J112" s="25"/>
      <c r="K112" s="25"/>
      <c r="L112" s="25"/>
      <c r="M112" s="25"/>
      <c r="N112" s="25"/>
      <c r="O112" s="25"/>
      <c r="P112" s="25"/>
      <c r="Q112" s="25"/>
      <c r="R112" s="25"/>
      <c r="S112" s="25"/>
      <c r="T112" s="27"/>
      <c r="U112" s="25"/>
      <c r="V112" s="25"/>
      <c r="W112" s="25"/>
      <c r="X112" s="25"/>
      <c r="Y112" s="25"/>
      <c r="Z112" s="25"/>
      <c r="AA112" s="25"/>
      <c r="AB112" s="25"/>
      <c r="AC112" s="50"/>
      <c r="AD112" s="50"/>
      <c r="AE112" s="50"/>
      <c r="AF112" s="50"/>
      <c r="AG112" s="50"/>
      <c r="AH112" s="50"/>
      <c r="AI112" s="50"/>
      <c r="AJ112" s="50"/>
      <c r="AK112" s="50"/>
      <c r="AL112" s="50"/>
      <c r="AM112" s="50"/>
      <c r="AN112" s="50"/>
      <c r="AO112" s="50"/>
      <c r="AP112" s="50"/>
    </row>
    <row r="113" spans="3:42">
      <c r="C113" s="25"/>
      <c r="D113" s="25"/>
      <c r="E113" s="26"/>
      <c r="F113" s="25"/>
      <c r="G113" s="25"/>
      <c r="H113" s="25"/>
      <c r="I113" s="25"/>
      <c r="J113" s="25"/>
      <c r="K113" s="25"/>
      <c r="L113" s="25"/>
      <c r="M113" s="25"/>
      <c r="N113" s="25"/>
      <c r="O113" s="25"/>
      <c r="P113" s="25"/>
      <c r="Q113" s="25"/>
      <c r="R113" s="25"/>
      <c r="S113" s="25"/>
      <c r="T113" s="27"/>
      <c r="U113" s="25"/>
      <c r="V113" s="25"/>
      <c r="W113" s="25"/>
      <c r="X113" s="25"/>
      <c r="Y113" s="25"/>
      <c r="Z113" s="25"/>
      <c r="AA113" s="25"/>
      <c r="AB113" s="25"/>
      <c r="AC113" s="50"/>
      <c r="AD113" s="50"/>
      <c r="AE113" s="50"/>
      <c r="AF113" s="50"/>
      <c r="AG113" s="50"/>
      <c r="AH113" s="50"/>
      <c r="AI113" s="50"/>
      <c r="AJ113" s="50"/>
      <c r="AK113" s="50"/>
      <c r="AL113" s="50"/>
      <c r="AM113" s="50"/>
      <c r="AN113" s="50"/>
      <c r="AO113" s="50"/>
      <c r="AP113" s="50"/>
    </row>
    <row r="114" spans="3:42">
      <c r="C114" s="25"/>
      <c r="D114" s="25"/>
      <c r="E114" s="26"/>
      <c r="F114" s="25"/>
      <c r="G114" s="25"/>
      <c r="H114" s="25"/>
      <c r="I114" s="25"/>
      <c r="J114" s="25"/>
      <c r="K114" s="25"/>
      <c r="L114" s="25"/>
      <c r="M114" s="25"/>
      <c r="N114" s="25"/>
      <c r="O114" s="25"/>
      <c r="P114" s="25"/>
      <c r="Q114" s="25"/>
      <c r="R114" s="25"/>
      <c r="S114" s="25"/>
      <c r="T114" s="27"/>
      <c r="U114" s="25"/>
      <c r="V114" s="25"/>
      <c r="W114" s="25"/>
      <c r="X114" s="25"/>
      <c r="Y114" s="25"/>
      <c r="Z114" s="25"/>
      <c r="AA114" s="25"/>
      <c r="AB114" s="25"/>
      <c r="AC114" s="50"/>
      <c r="AD114" s="50"/>
      <c r="AE114" s="50"/>
      <c r="AF114" s="50"/>
      <c r="AG114" s="50"/>
      <c r="AH114" s="50"/>
      <c r="AI114" s="50"/>
      <c r="AJ114" s="50"/>
      <c r="AK114" s="50"/>
      <c r="AL114" s="50"/>
      <c r="AM114" s="50"/>
      <c r="AN114" s="50"/>
      <c r="AO114" s="50"/>
      <c r="AP114" s="50"/>
    </row>
    <row r="115" spans="3:42">
      <c r="C115" s="25"/>
      <c r="D115" s="25"/>
      <c r="E115" s="26"/>
      <c r="F115" s="25"/>
      <c r="G115" s="25"/>
      <c r="H115" s="25"/>
      <c r="I115" s="25"/>
      <c r="J115" s="25"/>
      <c r="K115" s="25"/>
      <c r="L115" s="25"/>
      <c r="M115" s="25"/>
      <c r="N115" s="25"/>
      <c r="O115" s="25"/>
      <c r="P115" s="25"/>
      <c r="Q115" s="25"/>
      <c r="R115" s="25"/>
      <c r="S115" s="25"/>
      <c r="T115" s="27"/>
      <c r="U115" s="25"/>
      <c r="V115" s="25"/>
      <c r="W115" s="25"/>
      <c r="X115" s="25"/>
      <c r="Y115" s="25"/>
      <c r="Z115" s="25"/>
      <c r="AA115" s="25"/>
      <c r="AB115" s="25"/>
      <c r="AC115" s="50"/>
      <c r="AD115" s="50"/>
      <c r="AE115" s="50"/>
      <c r="AF115" s="50"/>
      <c r="AG115" s="50"/>
      <c r="AH115" s="50"/>
      <c r="AI115" s="50"/>
      <c r="AJ115" s="50"/>
      <c r="AK115" s="50"/>
      <c r="AL115" s="50"/>
      <c r="AM115" s="50"/>
      <c r="AN115" s="50"/>
      <c r="AO115" s="50"/>
      <c r="AP115" s="50"/>
    </row>
    <row r="116" spans="3:42">
      <c r="C116" s="25"/>
      <c r="D116" s="50"/>
      <c r="E116" s="50"/>
      <c r="F116" s="50"/>
      <c r="G116" s="50"/>
      <c r="H116" s="50"/>
      <c r="I116" s="50"/>
      <c r="J116" s="50"/>
      <c r="K116" s="50"/>
      <c r="L116" s="50"/>
      <c r="M116" s="50"/>
      <c r="N116" s="50"/>
      <c r="O116" s="50"/>
      <c r="P116" s="50"/>
      <c r="Q116" s="50"/>
      <c r="R116" s="50"/>
      <c r="S116" s="50"/>
      <c r="T116" s="50"/>
      <c r="U116" s="50"/>
      <c r="V116" s="50"/>
      <c r="W116" s="50"/>
      <c r="X116" s="50"/>
      <c r="Y116" s="50"/>
      <c r="Z116" s="50"/>
      <c r="AA116" s="50"/>
      <c r="AB116" s="50"/>
      <c r="AC116" s="50"/>
      <c r="AD116" s="50"/>
      <c r="AE116" s="50"/>
      <c r="AF116" s="50"/>
      <c r="AG116" s="50"/>
      <c r="AH116" s="50"/>
      <c r="AI116" s="50"/>
      <c r="AJ116" s="50"/>
      <c r="AK116" s="50"/>
      <c r="AL116" s="50"/>
      <c r="AM116" s="50"/>
      <c r="AN116" s="50"/>
      <c r="AO116" s="50"/>
      <c r="AP116" s="50"/>
    </row>
    <row r="117" spans="3:42">
      <c r="C117" s="25"/>
      <c r="D117" s="50"/>
      <c r="E117" s="50"/>
      <c r="F117" s="50"/>
      <c r="G117" s="50"/>
      <c r="H117" s="50"/>
      <c r="I117" s="50"/>
      <c r="J117" s="50"/>
      <c r="K117" s="50"/>
      <c r="L117" s="50"/>
      <c r="M117" s="50"/>
      <c r="N117" s="50"/>
      <c r="O117" s="50"/>
      <c r="P117" s="50"/>
      <c r="Q117" s="50"/>
      <c r="R117" s="50"/>
      <c r="S117" s="50"/>
      <c r="T117" s="50"/>
      <c r="U117" s="50"/>
      <c r="V117" s="50"/>
      <c r="W117" s="50"/>
      <c r="X117" s="50"/>
      <c r="Y117" s="50"/>
      <c r="Z117" s="50"/>
      <c r="AA117" s="50"/>
      <c r="AB117" s="50"/>
      <c r="AC117" s="50"/>
      <c r="AD117" s="50"/>
      <c r="AE117" s="50"/>
      <c r="AF117" s="50"/>
      <c r="AG117" s="50"/>
      <c r="AH117" s="50"/>
      <c r="AI117" s="50"/>
      <c r="AJ117" s="50"/>
      <c r="AK117" s="50"/>
      <c r="AL117" s="50"/>
      <c r="AM117" s="50"/>
      <c r="AN117" s="50"/>
      <c r="AO117" s="50"/>
      <c r="AP117" s="50"/>
    </row>
    <row r="118" spans="3:42">
      <c r="C118" s="25"/>
      <c r="D118" s="50"/>
      <c r="E118" s="50"/>
      <c r="F118" s="50"/>
      <c r="G118" s="50"/>
      <c r="H118" s="50"/>
      <c r="I118" s="50"/>
      <c r="J118" s="50"/>
      <c r="K118" s="50"/>
      <c r="L118" s="50"/>
      <c r="M118" s="50"/>
      <c r="N118" s="50"/>
      <c r="O118" s="50"/>
      <c r="P118" s="50"/>
      <c r="Q118" s="50"/>
      <c r="R118" s="50"/>
      <c r="S118" s="50"/>
      <c r="T118" s="50"/>
      <c r="U118" s="50"/>
      <c r="V118" s="50"/>
      <c r="W118" s="50"/>
      <c r="X118" s="50"/>
      <c r="Y118" s="50"/>
      <c r="Z118" s="50"/>
      <c r="AA118" s="50"/>
      <c r="AB118" s="50"/>
      <c r="AC118" s="50"/>
      <c r="AD118" s="50"/>
      <c r="AE118" s="50"/>
      <c r="AF118" s="50"/>
      <c r="AG118" s="50"/>
      <c r="AH118" s="50"/>
      <c r="AI118" s="50"/>
      <c r="AJ118" s="50"/>
      <c r="AK118" s="50"/>
      <c r="AL118" s="50"/>
      <c r="AM118" s="50"/>
      <c r="AN118" s="50"/>
      <c r="AO118" s="50"/>
      <c r="AP118" s="50"/>
    </row>
    <row r="119" spans="3:42">
      <c r="C119" s="25"/>
      <c r="D119" s="50"/>
      <c r="E119" s="50"/>
      <c r="F119" s="50"/>
      <c r="G119" s="50"/>
      <c r="H119" s="50"/>
      <c r="I119" s="50"/>
      <c r="J119" s="50"/>
      <c r="K119" s="50"/>
      <c r="L119" s="50"/>
      <c r="M119" s="50"/>
      <c r="N119" s="50"/>
      <c r="O119" s="50"/>
      <c r="P119" s="50"/>
      <c r="Q119" s="50"/>
      <c r="R119" s="50"/>
      <c r="S119" s="50"/>
      <c r="T119" s="50"/>
      <c r="U119" s="50"/>
      <c r="V119" s="50"/>
      <c r="W119" s="50"/>
      <c r="X119" s="50"/>
      <c r="Y119" s="50"/>
      <c r="Z119" s="50"/>
      <c r="AA119" s="50"/>
      <c r="AB119" s="50"/>
      <c r="AC119" s="50"/>
      <c r="AD119" s="50"/>
      <c r="AE119" s="50"/>
      <c r="AF119" s="50"/>
      <c r="AG119" s="50"/>
      <c r="AH119" s="50"/>
      <c r="AI119" s="50"/>
      <c r="AJ119" s="50"/>
      <c r="AK119" s="50"/>
      <c r="AL119" s="50"/>
      <c r="AM119" s="50"/>
      <c r="AN119" s="50"/>
      <c r="AO119" s="50"/>
      <c r="AP119" s="50"/>
    </row>
    <row r="120" spans="3:42">
      <c r="C120" s="25"/>
      <c r="D120" s="50"/>
      <c r="E120" s="50"/>
      <c r="F120" s="50"/>
      <c r="G120" s="50"/>
      <c r="H120" s="50"/>
      <c r="I120" s="50"/>
      <c r="J120" s="50"/>
      <c r="K120" s="50"/>
      <c r="L120" s="50"/>
      <c r="M120" s="50"/>
      <c r="N120" s="50"/>
      <c r="O120" s="50"/>
      <c r="P120" s="50"/>
      <c r="Q120" s="50"/>
      <c r="R120" s="50"/>
      <c r="S120" s="50"/>
      <c r="T120" s="50"/>
      <c r="U120" s="50"/>
      <c r="V120" s="50"/>
      <c r="W120" s="50"/>
      <c r="X120" s="50"/>
      <c r="Y120" s="50"/>
      <c r="Z120" s="50"/>
      <c r="AA120" s="50"/>
      <c r="AB120" s="50"/>
      <c r="AC120" s="50"/>
      <c r="AD120" s="50"/>
      <c r="AE120" s="50"/>
      <c r="AF120" s="50"/>
      <c r="AG120" s="50"/>
      <c r="AH120" s="50"/>
      <c r="AI120" s="50"/>
      <c r="AJ120" s="50"/>
      <c r="AK120" s="50"/>
      <c r="AL120" s="50"/>
      <c r="AM120" s="50"/>
      <c r="AN120" s="50"/>
      <c r="AO120" s="50"/>
      <c r="AP120" s="50"/>
    </row>
    <row r="121" spans="3:42">
      <c r="C121" s="25"/>
      <c r="D121" s="50"/>
      <c r="E121" s="50"/>
      <c r="F121" s="50"/>
      <c r="G121" s="50"/>
      <c r="H121" s="50"/>
      <c r="I121" s="50"/>
      <c r="J121" s="50"/>
      <c r="K121" s="50"/>
      <c r="L121" s="50"/>
      <c r="M121" s="50"/>
      <c r="N121" s="50"/>
      <c r="O121" s="50"/>
      <c r="P121" s="50"/>
      <c r="Q121" s="50"/>
      <c r="R121" s="50"/>
      <c r="S121" s="50"/>
      <c r="T121" s="50"/>
      <c r="U121" s="50"/>
      <c r="V121" s="50"/>
      <c r="W121" s="50"/>
      <c r="X121" s="50"/>
      <c r="Y121" s="50"/>
      <c r="Z121" s="50"/>
      <c r="AA121" s="50"/>
      <c r="AB121" s="50"/>
      <c r="AC121" s="50"/>
      <c r="AD121" s="50"/>
      <c r="AE121" s="50"/>
      <c r="AF121" s="50"/>
      <c r="AG121" s="50"/>
      <c r="AH121" s="50"/>
      <c r="AI121" s="50"/>
      <c r="AJ121" s="50"/>
      <c r="AK121" s="50"/>
      <c r="AL121" s="50"/>
      <c r="AM121" s="50"/>
      <c r="AN121" s="50"/>
      <c r="AO121" s="50"/>
      <c r="AP121" s="50"/>
    </row>
    <row r="122" spans="3:42">
      <c r="C122" s="25"/>
      <c r="D122" s="50"/>
      <c r="E122" s="50"/>
      <c r="F122" s="50"/>
      <c r="G122" s="50"/>
      <c r="H122" s="50"/>
      <c r="I122" s="50"/>
      <c r="J122" s="50"/>
      <c r="K122" s="50"/>
      <c r="L122" s="50"/>
      <c r="M122" s="50"/>
      <c r="N122" s="50"/>
      <c r="O122" s="50"/>
      <c r="P122" s="50"/>
      <c r="Q122" s="50"/>
      <c r="R122" s="50"/>
      <c r="S122" s="50"/>
      <c r="T122" s="50"/>
      <c r="U122" s="50"/>
      <c r="V122" s="50"/>
      <c r="W122" s="50"/>
      <c r="X122" s="50"/>
      <c r="Y122" s="50"/>
      <c r="Z122" s="50"/>
      <c r="AA122" s="50"/>
      <c r="AB122" s="50"/>
      <c r="AC122" s="50"/>
      <c r="AD122" s="50"/>
      <c r="AE122" s="50"/>
      <c r="AF122" s="50"/>
      <c r="AG122" s="50"/>
      <c r="AH122" s="50"/>
      <c r="AI122" s="50"/>
      <c r="AJ122" s="50"/>
      <c r="AK122" s="50"/>
      <c r="AL122" s="50"/>
      <c r="AM122" s="50"/>
      <c r="AN122" s="50"/>
      <c r="AO122" s="50"/>
      <c r="AP122" s="50"/>
    </row>
    <row r="123" spans="3:42">
      <c r="C123" s="25"/>
      <c r="D123" s="50"/>
      <c r="E123" s="50"/>
      <c r="F123" s="50"/>
      <c r="G123" s="50"/>
      <c r="H123" s="50"/>
      <c r="I123" s="50"/>
      <c r="J123" s="50"/>
      <c r="K123" s="50"/>
      <c r="L123" s="50"/>
      <c r="M123" s="50"/>
      <c r="N123" s="50"/>
      <c r="O123" s="50"/>
      <c r="P123" s="50"/>
      <c r="Q123" s="50"/>
      <c r="R123" s="50"/>
      <c r="S123" s="50"/>
      <c r="T123" s="50"/>
      <c r="U123" s="50"/>
      <c r="V123" s="50"/>
      <c r="W123" s="50"/>
      <c r="X123" s="50"/>
      <c r="Y123" s="50"/>
      <c r="Z123" s="50"/>
      <c r="AA123" s="50"/>
      <c r="AB123" s="50"/>
      <c r="AC123" s="50"/>
      <c r="AD123" s="50"/>
      <c r="AE123" s="50"/>
      <c r="AF123" s="50"/>
      <c r="AG123" s="50"/>
      <c r="AH123" s="50"/>
      <c r="AI123" s="50"/>
      <c r="AJ123" s="50"/>
      <c r="AK123" s="50"/>
      <c r="AL123" s="50"/>
      <c r="AM123" s="50"/>
      <c r="AN123" s="50"/>
      <c r="AO123" s="50"/>
      <c r="AP123" s="50"/>
    </row>
    <row r="124" spans="3:42">
      <c r="C124" s="25"/>
      <c r="D124" s="50"/>
      <c r="E124" s="50"/>
      <c r="F124" s="50"/>
      <c r="G124" s="50"/>
      <c r="H124" s="50"/>
      <c r="I124" s="50"/>
      <c r="J124" s="50"/>
      <c r="K124" s="50"/>
      <c r="L124" s="50"/>
      <c r="M124" s="50"/>
      <c r="N124" s="50"/>
      <c r="O124" s="50"/>
      <c r="P124" s="50"/>
      <c r="Q124" s="50"/>
      <c r="R124" s="50"/>
      <c r="S124" s="50"/>
      <c r="T124" s="50"/>
      <c r="U124" s="50"/>
      <c r="V124" s="50"/>
      <c r="W124" s="50"/>
      <c r="X124" s="50"/>
      <c r="Y124" s="50"/>
      <c r="Z124" s="50"/>
      <c r="AA124" s="50"/>
      <c r="AB124" s="50"/>
      <c r="AC124" s="50"/>
      <c r="AD124" s="50"/>
      <c r="AE124" s="50"/>
      <c r="AF124" s="50"/>
      <c r="AG124" s="50"/>
      <c r="AH124" s="50"/>
      <c r="AI124" s="50"/>
      <c r="AJ124" s="50"/>
      <c r="AK124" s="50"/>
      <c r="AL124" s="50"/>
      <c r="AM124" s="50"/>
      <c r="AN124" s="50"/>
      <c r="AO124" s="50"/>
      <c r="AP124" s="50"/>
    </row>
    <row r="125" spans="3:42">
      <c r="C125" s="25"/>
      <c r="D125" s="50"/>
      <c r="E125" s="50"/>
      <c r="F125" s="50"/>
      <c r="G125" s="50"/>
      <c r="H125" s="50"/>
      <c r="I125" s="50"/>
      <c r="J125" s="50"/>
      <c r="K125" s="50"/>
      <c r="L125" s="50"/>
      <c r="M125" s="50"/>
      <c r="N125" s="50"/>
      <c r="O125" s="50"/>
      <c r="P125" s="50"/>
      <c r="Q125" s="50"/>
      <c r="R125" s="50"/>
      <c r="S125" s="50"/>
      <c r="T125" s="50"/>
      <c r="U125" s="50"/>
      <c r="V125" s="50"/>
      <c r="W125" s="50"/>
      <c r="X125" s="50"/>
      <c r="Y125" s="50"/>
      <c r="Z125" s="50"/>
      <c r="AA125" s="50"/>
      <c r="AB125" s="50"/>
      <c r="AC125" s="50"/>
      <c r="AD125" s="50"/>
      <c r="AE125" s="50"/>
      <c r="AF125" s="50"/>
      <c r="AG125" s="50"/>
      <c r="AH125" s="50"/>
      <c r="AI125" s="50"/>
      <c r="AJ125" s="50"/>
      <c r="AK125" s="50"/>
      <c r="AL125" s="50"/>
      <c r="AM125" s="50"/>
      <c r="AN125" s="50"/>
      <c r="AO125" s="50"/>
      <c r="AP125" s="50"/>
    </row>
    <row r="126" spans="3:42">
      <c r="C126" s="25"/>
      <c r="D126" s="50"/>
      <c r="E126" s="50"/>
      <c r="F126" s="50"/>
      <c r="G126" s="50"/>
      <c r="H126" s="50"/>
      <c r="I126" s="50"/>
      <c r="J126" s="50"/>
      <c r="K126" s="50"/>
      <c r="L126" s="50"/>
      <c r="M126" s="50"/>
      <c r="N126" s="50"/>
      <c r="O126" s="50"/>
      <c r="P126" s="50"/>
      <c r="Q126" s="50"/>
      <c r="R126" s="50"/>
      <c r="S126" s="50"/>
      <c r="T126" s="50"/>
      <c r="U126" s="50"/>
      <c r="V126" s="50"/>
      <c r="W126" s="50"/>
      <c r="X126" s="50"/>
      <c r="Y126" s="50"/>
      <c r="Z126" s="50"/>
      <c r="AA126" s="50"/>
      <c r="AB126" s="50"/>
      <c r="AC126" s="50"/>
      <c r="AD126" s="50"/>
      <c r="AE126" s="50"/>
      <c r="AF126" s="50"/>
      <c r="AG126" s="50"/>
      <c r="AH126" s="50"/>
      <c r="AI126" s="50"/>
      <c r="AJ126" s="50"/>
      <c r="AK126" s="50"/>
      <c r="AL126" s="50"/>
      <c r="AM126" s="50"/>
      <c r="AN126" s="50"/>
      <c r="AO126" s="50"/>
      <c r="AP126" s="50"/>
    </row>
    <row r="127" spans="3:42">
      <c r="C127" s="25"/>
      <c r="D127" s="50"/>
      <c r="E127" s="50"/>
      <c r="F127" s="50"/>
      <c r="G127" s="50"/>
      <c r="H127" s="50"/>
      <c r="I127" s="50"/>
      <c r="J127" s="50"/>
      <c r="K127" s="50"/>
      <c r="L127" s="50"/>
      <c r="M127" s="50"/>
      <c r="N127" s="50"/>
      <c r="O127" s="50"/>
      <c r="P127" s="50"/>
      <c r="Q127" s="50"/>
      <c r="R127" s="50"/>
      <c r="S127" s="50"/>
      <c r="T127" s="50"/>
      <c r="U127" s="50"/>
      <c r="V127" s="50"/>
      <c r="W127" s="50"/>
      <c r="X127" s="50"/>
      <c r="Y127" s="50"/>
      <c r="Z127" s="50"/>
      <c r="AA127" s="50"/>
      <c r="AB127" s="50"/>
      <c r="AC127" s="50"/>
      <c r="AD127" s="50"/>
      <c r="AE127" s="50"/>
      <c r="AF127" s="50"/>
      <c r="AG127" s="50"/>
      <c r="AH127" s="50"/>
      <c r="AI127" s="50"/>
      <c r="AJ127" s="50"/>
      <c r="AK127" s="50"/>
      <c r="AL127" s="50"/>
      <c r="AM127" s="50"/>
      <c r="AN127" s="50"/>
      <c r="AO127" s="50"/>
      <c r="AP127" s="50"/>
    </row>
    <row r="128" spans="3:42" s="20" customFormat="1">
      <c r="E128" s="22"/>
      <c r="T128" s="21"/>
    </row>
    <row r="129" spans="5:20" s="20" customFormat="1">
      <c r="E129" s="22"/>
      <c r="T129" s="21"/>
    </row>
    <row r="130" spans="5:20" s="20" customFormat="1">
      <c r="E130" s="22"/>
      <c r="T130" s="21"/>
    </row>
    <row r="131" spans="5:20" s="20" customFormat="1">
      <c r="E131" s="22"/>
      <c r="T131" s="21"/>
    </row>
    <row r="132" spans="5:20" s="20" customFormat="1">
      <c r="E132" s="22"/>
      <c r="T132" s="21"/>
    </row>
    <row r="133" spans="5:20" s="20" customFormat="1">
      <c r="E133" s="22"/>
      <c r="T133" s="21"/>
    </row>
    <row r="134" spans="5:20" s="20" customFormat="1">
      <c r="E134" s="22"/>
      <c r="T134" s="21"/>
    </row>
    <row r="135" spans="5:20" s="20" customFormat="1">
      <c r="E135" s="22"/>
      <c r="T135" s="21"/>
    </row>
    <row r="136" spans="5:20" s="20" customFormat="1">
      <c r="E136" s="22"/>
      <c r="T136" s="21"/>
    </row>
    <row r="137" spans="5:20" s="20" customFormat="1">
      <c r="E137" s="22"/>
      <c r="T137" s="21"/>
    </row>
    <row r="138" spans="5:20" s="20" customFormat="1">
      <c r="E138" s="22"/>
      <c r="T138" s="21"/>
    </row>
    <row r="139" spans="5:20" s="20" customFormat="1">
      <c r="E139" s="22"/>
      <c r="T139" s="21"/>
    </row>
    <row r="140" spans="5:20" s="20" customFormat="1">
      <c r="E140" s="22"/>
      <c r="T140" s="21"/>
    </row>
    <row r="141" spans="5:20" s="20" customFormat="1">
      <c r="E141" s="22"/>
      <c r="T141" s="21"/>
    </row>
    <row r="142" spans="5:20" s="20" customFormat="1">
      <c r="E142" s="22"/>
      <c r="T142" s="21"/>
    </row>
    <row r="143" spans="5:20" s="20" customFormat="1">
      <c r="E143" s="22"/>
      <c r="T143" s="21"/>
    </row>
    <row r="144" spans="5:20" s="20" customFormat="1">
      <c r="E144" s="22"/>
      <c r="T144" s="21"/>
    </row>
    <row r="145" spans="5:20" s="20" customFormat="1">
      <c r="E145" s="22"/>
      <c r="T145" s="21"/>
    </row>
    <row r="146" spans="5:20" s="20" customFormat="1">
      <c r="E146" s="22"/>
      <c r="T146" s="21"/>
    </row>
    <row r="147" spans="5:20" s="20" customFormat="1">
      <c r="E147" s="22"/>
      <c r="T147" s="21"/>
    </row>
    <row r="148" spans="5:20" s="20" customFormat="1">
      <c r="E148" s="22"/>
      <c r="T148" s="21"/>
    </row>
    <row r="149" spans="5:20" s="20" customFormat="1">
      <c r="E149" s="22"/>
      <c r="T149" s="21"/>
    </row>
    <row r="150" spans="5:20" s="20" customFormat="1">
      <c r="E150" s="22"/>
      <c r="T150" s="21"/>
    </row>
    <row r="151" spans="5:20" s="20" customFormat="1">
      <c r="E151" s="22"/>
      <c r="T151" s="21"/>
    </row>
    <row r="152" spans="5:20" s="20" customFormat="1">
      <c r="E152" s="22"/>
      <c r="T152" s="21"/>
    </row>
    <row r="153" spans="5:20" s="20" customFormat="1">
      <c r="E153" s="22"/>
      <c r="T153" s="21"/>
    </row>
    <row r="154" spans="5:20" s="20" customFormat="1">
      <c r="E154" s="22"/>
      <c r="T154" s="21"/>
    </row>
    <row r="155" spans="5:20" s="20" customFormat="1">
      <c r="E155" s="22"/>
      <c r="T155" s="21"/>
    </row>
    <row r="156" spans="5:20" s="20" customFormat="1">
      <c r="E156" s="22"/>
      <c r="T156" s="21"/>
    </row>
    <row r="157" spans="5:20" s="20" customFormat="1">
      <c r="E157" s="22"/>
      <c r="T157" s="21"/>
    </row>
    <row r="158" spans="5:20" s="20" customFormat="1">
      <c r="E158" s="22"/>
      <c r="T158" s="21"/>
    </row>
    <row r="159" spans="5:20" s="20" customFormat="1">
      <c r="E159" s="22"/>
      <c r="T159" s="21"/>
    </row>
    <row r="160" spans="5:20" s="20" customFormat="1">
      <c r="E160" s="22"/>
      <c r="T160" s="21"/>
    </row>
    <row r="161" spans="5:20" s="20" customFormat="1">
      <c r="E161" s="22"/>
      <c r="T161" s="21"/>
    </row>
    <row r="162" spans="5:20" s="20" customFormat="1">
      <c r="E162" s="22"/>
      <c r="T162" s="21"/>
    </row>
    <row r="163" spans="5:20" s="20" customFormat="1">
      <c r="E163" s="22"/>
      <c r="T163" s="21"/>
    </row>
    <row r="164" spans="5:20" s="20" customFormat="1">
      <c r="E164" s="22"/>
      <c r="T164" s="21"/>
    </row>
    <row r="165" spans="5:20" s="20" customFormat="1">
      <c r="E165" s="22"/>
      <c r="T165" s="21"/>
    </row>
    <row r="166" spans="5:20" s="20" customFormat="1">
      <c r="E166" s="22"/>
      <c r="T166" s="21"/>
    </row>
    <row r="167" spans="5:20" s="20" customFormat="1">
      <c r="E167" s="22"/>
      <c r="T167" s="21"/>
    </row>
    <row r="168" spans="5:20" s="20" customFormat="1">
      <c r="E168" s="22"/>
      <c r="T168" s="21"/>
    </row>
    <row r="169" spans="5:20" s="20" customFormat="1">
      <c r="E169" s="22"/>
      <c r="T169" s="21"/>
    </row>
    <row r="170" spans="5:20" s="20" customFormat="1">
      <c r="E170" s="22"/>
      <c r="T170" s="21"/>
    </row>
    <row r="171" spans="5:20" s="20" customFormat="1">
      <c r="E171" s="22"/>
      <c r="T171" s="21"/>
    </row>
    <row r="172" spans="5:20" s="20" customFormat="1">
      <c r="E172" s="22"/>
      <c r="T172" s="21"/>
    </row>
    <row r="173" spans="5:20" s="20" customFormat="1">
      <c r="E173" s="22"/>
      <c r="T173" s="21"/>
    </row>
    <row r="174" spans="5:20" s="20" customFormat="1">
      <c r="E174" s="22"/>
      <c r="T174" s="21"/>
    </row>
    <row r="175" spans="5:20" s="20" customFormat="1">
      <c r="E175" s="22"/>
      <c r="T175" s="21"/>
    </row>
    <row r="176" spans="5:20" s="20" customFormat="1">
      <c r="E176" s="22"/>
      <c r="T176" s="21"/>
    </row>
    <row r="177" spans="5:20" s="20" customFormat="1">
      <c r="E177" s="22"/>
      <c r="T177" s="21"/>
    </row>
    <row r="178" spans="5:20" s="20" customFormat="1">
      <c r="E178" s="22"/>
      <c r="T178" s="21"/>
    </row>
    <row r="179" spans="5:20" s="20" customFormat="1">
      <c r="E179" s="22"/>
      <c r="T179" s="21"/>
    </row>
    <row r="180" spans="5:20" s="20" customFormat="1">
      <c r="E180" s="22"/>
      <c r="T180" s="21"/>
    </row>
    <row r="181" spans="5:20" s="20" customFormat="1">
      <c r="E181" s="22"/>
      <c r="T181" s="21"/>
    </row>
    <row r="182" spans="5:20" s="20" customFormat="1">
      <c r="E182" s="22"/>
      <c r="T182" s="21"/>
    </row>
    <row r="183" spans="5:20" s="20" customFormat="1">
      <c r="E183" s="22"/>
      <c r="T183" s="21"/>
    </row>
    <row r="184" spans="5:20" s="20" customFormat="1">
      <c r="E184" s="22"/>
      <c r="T184" s="21"/>
    </row>
    <row r="185" spans="5:20" s="20" customFormat="1">
      <c r="E185" s="22"/>
      <c r="T185" s="21"/>
    </row>
    <row r="186" spans="5:20" s="20" customFormat="1">
      <c r="E186" s="22"/>
      <c r="T186" s="21"/>
    </row>
    <row r="187" spans="5:20" s="20" customFormat="1">
      <c r="E187" s="22"/>
      <c r="T187" s="21"/>
    </row>
    <row r="188" spans="5:20" s="20" customFormat="1">
      <c r="E188" s="22"/>
      <c r="T188" s="21"/>
    </row>
    <row r="189" spans="5:20" s="20" customFormat="1">
      <c r="E189" s="22"/>
      <c r="T189" s="21"/>
    </row>
    <row r="190" spans="5:20" s="20" customFormat="1">
      <c r="E190" s="22"/>
      <c r="T190" s="21"/>
    </row>
    <row r="191" spans="5:20" s="20" customFormat="1">
      <c r="E191" s="22"/>
      <c r="T191" s="21"/>
    </row>
    <row r="192" spans="5:20" s="20" customFormat="1">
      <c r="E192" s="22"/>
      <c r="T192" s="21"/>
    </row>
    <row r="193" spans="5:20" s="20" customFormat="1">
      <c r="E193" s="22"/>
      <c r="T193" s="21"/>
    </row>
    <row r="194" spans="5:20" s="20" customFormat="1">
      <c r="E194" s="22"/>
      <c r="T194" s="21"/>
    </row>
    <row r="195" spans="5:20" s="20" customFormat="1">
      <c r="E195" s="22"/>
      <c r="T195" s="21"/>
    </row>
    <row r="196" spans="5:20" s="20" customFormat="1">
      <c r="E196" s="22"/>
      <c r="T196" s="21"/>
    </row>
    <row r="197" spans="5:20" s="20" customFormat="1">
      <c r="E197" s="22"/>
      <c r="T197" s="21"/>
    </row>
    <row r="198" spans="5:20" s="20" customFormat="1">
      <c r="E198" s="22"/>
      <c r="T198" s="21"/>
    </row>
    <row r="199" spans="5:20" s="20" customFormat="1">
      <c r="E199" s="22"/>
      <c r="T199" s="21"/>
    </row>
    <row r="200" spans="5:20" s="20" customFormat="1">
      <c r="E200" s="22"/>
      <c r="T200" s="21"/>
    </row>
    <row r="201" spans="5:20" s="20" customFormat="1">
      <c r="E201" s="22"/>
      <c r="T201" s="21"/>
    </row>
    <row r="202" spans="5:20" s="20" customFormat="1">
      <c r="E202" s="22"/>
      <c r="T202" s="21"/>
    </row>
    <row r="203" spans="5:20" s="20" customFormat="1">
      <c r="E203" s="22"/>
      <c r="T203" s="21"/>
    </row>
    <row r="204" spans="5:20" s="20" customFormat="1">
      <c r="E204" s="22"/>
      <c r="T204" s="21"/>
    </row>
    <row r="205" spans="5:20" s="20" customFormat="1">
      <c r="E205" s="22"/>
      <c r="T205" s="21"/>
    </row>
    <row r="206" spans="5:20" s="20" customFormat="1">
      <c r="E206" s="22"/>
      <c r="T206" s="21"/>
    </row>
    <row r="207" spans="5:20" s="20" customFormat="1">
      <c r="E207" s="22"/>
      <c r="T207" s="21"/>
    </row>
    <row r="208" spans="5:20" s="20" customFormat="1">
      <c r="E208" s="22"/>
      <c r="T208" s="21"/>
    </row>
    <row r="209" spans="5:20" s="20" customFormat="1">
      <c r="E209" s="22"/>
      <c r="T209" s="21"/>
    </row>
    <row r="210" spans="5:20" s="20" customFormat="1">
      <c r="E210" s="22"/>
      <c r="T210" s="21"/>
    </row>
    <row r="211" spans="5:20" s="20" customFormat="1">
      <c r="E211" s="22"/>
      <c r="T211" s="21"/>
    </row>
    <row r="212" spans="5:20" s="20" customFormat="1">
      <c r="E212" s="22"/>
      <c r="T212" s="21"/>
    </row>
    <row r="213" spans="5:20" s="20" customFormat="1">
      <c r="E213" s="22"/>
      <c r="T213" s="21"/>
    </row>
    <row r="214" spans="5:20" s="20" customFormat="1">
      <c r="E214" s="22"/>
      <c r="T214" s="21"/>
    </row>
    <row r="215" spans="5:20" s="20" customFormat="1">
      <c r="E215" s="22"/>
      <c r="T215" s="21"/>
    </row>
    <row r="216" spans="5:20" s="20" customFormat="1">
      <c r="E216" s="22"/>
      <c r="T216" s="21"/>
    </row>
    <row r="217" spans="5:20" s="20" customFormat="1">
      <c r="E217" s="22"/>
      <c r="T217" s="21"/>
    </row>
    <row r="218" spans="5:20" s="20" customFormat="1">
      <c r="E218" s="22"/>
      <c r="T218" s="21"/>
    </row>
    <row r="219" spans="5:20" s="20" customFormat="1">
      <c r="E219" s="22"/>
      <c r="T219" s="21"/>
    </row>
    <row r="220" spans="5:20" s="20" customFormat="1">
      <c r="E220" s="22"/>
      <c r="T220" s="21"/>
    </row>
    <row r="221" spans="5:20" s="20" customFormat="1">
      <c r="E221" s="22"/>
      <c r="T221" s="21"/>
    </row>
    <row r="222" spans="5:20" s="20" customFormat="1">
      <c r="E222" s="22"/>
      <c r="T222" s="21"/>
    </row>
    <row r="223" spans="5:20" s="20" customFormat="1">
      <c r="E223" s="22"/>
      <c r="T223" s="21"/>
    </row>
    <row r="224" spans="5:20" s="20" customFormat="1">
      <c r="E224" s="22"/>
      <c r="T224" s="21"/>
    </row>
    <row r="225" spans="5:20" s="20" customFormat="1">
      <c r="E225" s="22"/>
      <c r="T225" s="21"/>
    </row>
    <row r="226" spans="5:20" s="20" customFormat="1">
      <c r="E226" s="22"/>
      <c r="T226" s="21"/>
    </row>
    <row r="227" spans="5:20" s="20" customFormat="1">
      <c r="E227" s="22"/>
      <c r="T227" s="21"/>
    </row>
    <row r="228" spans="5:20" s="20" customFormat="1">
      <c r="E228" s="22"/>
      <c r="T228" s="21"/>
    </row>
    <row r="229" spans="5:20" s="20" customFormat="1">
      <c r="E229" s="22"/>
      <c r="T229" s="21"/>
    </row>
    <row r="230" spans="5:20" s="20" customFormat="1">
      <c r="E230" s="22"/>
      <c r="T230" s="21"/>
    </row>
    <row r="231" spans="5:20" s="20" customFormat="1">
      <c r="E231" s="22"/>
      <c r="T231" s="21"/>
    </row>
    <row r="232" spans="5:20" s="20" customFormat="1">
      <c r="E232" s="22"/>
      <c r="T232" s="21"/>
    </row>
    <row r="233" spans="5:20" s="20" customFormat="1">
      <c r="E233" s="22"/>
      <c r="T233" s="21"/>
    </row>
    <row r="234" spans="5:20" s="20" customFormat="1">
      <c r="E234" s="22"/>
      <c r="T234" s="21"/>
    </row>
    <row r="235" spans="5:20" s="20" customFormat="1">
      <c r="E235" s="22"/>
      <c r="T235" s="21"/>
    </row>
    <row r="236" spans="5:20" s="20" customFormat="1">
      <c r="E236" s="22"/>
      <c r="T236" s="21"/>
    </row>
    <row r="237" spans="5:20" s="20" customFormat="1">
      <c r="E237" s="22"/>
      <c r="T237" s="21"/>
    </row>
    <row r="238" spans="5:20" s="20" customFormat="1">
      <c r="E238" s="22"/>
      <c r="T238" s="21"/>
    </row>
    <row r="239" spans="5:20" s="20" customFormat="1">
      <c r="E239" s="22"/>
      <c r="T239" s="21"/>
    </row>
    <row r="240" spans="5:20" s="20" customFormat="1">
      <c r="E240" s="22"/>
      <c r="T240" s="21"/>
    </row>
    <row r="241" spans="5:20" s="20" customFormat="1">
      <c r="E241" s="22"/>
      <c r="T241" s="21"/>
    </row>
    <row r="242" spans="5:20" s="20" customFormat="1">
      <c r="E242" s="22"/>
      <c r="T242" s="21"/>
    </row>
    <row r="243" spans="5:20" s="20" customFormat="1">
      <c r="E243" s="22"/>
      <c r="T243" s="21"/>
    </row>
    <row r="244" spans="5:20" s="20" customFormat="1">
      <c r="E244" s="22"/>
      <c r="T244" s="21"/>
    </row>
    <row r="245" spans="5:20" s="20" customFormat="1">
      <c r="E245" s="22"/>
      <c r="T245" s="21"/>
    </row>
    <row r="246" spans="5:20" s="20" customFormat="1">
      <c r="E246" s="22"/>
      <c r="T246" s="21"/>
    </row>
    <row r="247" spans="5:20" s="20" customFormat="1">
      <c r="E247" s="22"/>
      <c r="T247" s="21"/>
    </row>
    <row r="248" spans="5:20" s="20" customFormat="1">
      <c r="E248" s="22"/>
      <c r="T248" s="21"/>
    </row>
    <row r="249" spans="5:20" s="20" customFormat="1">
      <c r="E249" s="22"/>
      <c r="T249" s="21"/>
    </row>
    <row r="250" spans="5:20" s="20" customFormat="1">
      <c r="E250" s="22"/>
      <c r="T250" s="21"/>
    </row>
    <row r="251" spans="5:20" s="20" customFormat="1">
      <c r="E251" s="22"/>
      <c r="T251" s="21"/>
    </row>
    <row r="252" spans="5:20" s="20" customFormat="1">
      <c r="E252" s="22"/>
      <c r="T252" s="21"/>
    </row>
    <row r="253" spans="5:20" s="20" customFormat="1">
      <c r="E253" s="22"/>
      <c r="T253" s="21"/>
    </row>
    <row r="254" spans="5:20" s="20" customFormat="1">
      <c r="E254" s="22"/>
      <c r="T254" s="21"/>
    </row>
    <row r="255" spans="5:20" s="20" customFormat="1">
      <c r="E255" s="22"/>
      <c r="T255" s="21"/>
    </row>
    <row r="256" spans="5:20" s="20" customFormat="1">
      <c r="E256" s="22"/>
      <c r="T256" s="21"/>
    </row>
    <row r="257" spans="5:20" s="20" customFormat="1">
      <c r="E257" s="22"/>
      <c r="T257" s="21"/>
    </row>
    <row r="258" spans="5:20" s="20" customFormat="1">
      <c r="E258" s="22"/>
      <c r="T258" s="21"/>
    </row>
    <row r="259" spans="5:20" s="20" customFormat="1">
      <c r="E259" s="22"/>
      <c r="T259" s="21"/>
    </row>
    <row r="260" spans="5:20" s="20" customFormat="1">
      <c r="E260" s="22"/>
      <c r="T260" s="21"/>
    </row>
    <row r="261" spans="5:20" s="20" customFormat="1">
      <c r="E261" s="22"/>
      <c r="T261" s="21"/>
    </row>
    <row r="262" spans="5:20" s="20" customFormat="1">
      <c r="E262" s="22"/>
      <c r="T262" s="21"/>
    </row>
    <row r="263" spans="5:20" s="20" customFormat="1">
      <c r="E263" s="22"/>
      <c r="T263" s="21"/>
    </row>
    <row r="264" spans="5:20" s="20" customFormat="1">
      <c r="E264" s="22"/>
      <c r="T264" s="21"/>
    </row>
    <row r="265" spans="5:20" s="20" customFormat="1">
      <c r="E265" s="22"/>
      <c r="T265" s="21"/>
    </row>
    <row r="266" spans="5:20" s="20" customFormat="1">
      <c r="E266" s="22"/>
      <c r="T266" s="21"/>
    </row>
    <row r="267" spans="5:20" s="20" customFormat="1">
      <c r="E267" s="22"/>
      <c r="T267" s="21"/>
    </row>
    <row r="268" spans="5:20" s="20" customFormat="1">
      <c r="E268" s="22"/>
      <c r="T268" s="21"/>
    </row>
    <row r="269" spans="5:20" s="20" customFormat="1">
      <c r="E269" s="22"/>
      <c r="T269" s="21"/>
    </row>
    <row r="270" spans="5:20" s="20" customFormat="1">
      <c r="E270" s="22"/>
      <c r="T270" s="21"/>
    </row>
    <row r="271" spans="5:20" s="20" customFormat="1">
      <c r="E271" s="22"/>
      <c r="T271" s="21"/>
    </row>
    <row r="272" spans="5:20" s="20" customFormat="1">
      <c r="E272" s="22"/>
      <c r="T272" s="21"/>
    </row>
    <row r="273" spans="5:20" s="20" customFormat="1">
      <c r="E273" s="22"/>
      <c r="T273" s="21"/>
    </row>
    <row r="274" spans="5:20" s="20" customFormat="1">
      <c r="E274" s="22"/>
      <c r="T274" s="21"/>
    </row>
    <row r="275" spans="5:20" s="20" customFormat="1">
      <c r="E275" s="22"/>
      <c r="T275" s="21"/>
    </row>
    <row r="276" spans="5:20" s="20" customFormat="1">
      <c r="E276" s="22"/>
      <c r="T276" s="21"/>
    </row>
    <row r="277" spans="5:20" s="20" customFormat="1">
      <c r="E277" s="22"/>
      <c r="T277" s="21"/>
    </row>
    <row r="278" spans="5:20" s="20" customFormat="1">
      <c r="E278" s="22"/>
      <c r="T278" s="21"/>
    </row>
    <row r="279" spans="5:20" s="20" customFormat="1">
      <c r="E279" s="22"/>
      <c r="T279" s="21"/>
    </row>
    <row r="280" spans="5:20" s="20" customFormat="1">
      <c r="E280" s="22"/>
      <c r="T280" s="21"/>
    </row>
    <row r="281" spans="5:20" s="20" customFormat="1">
      <c r="E281" s="22"/>
      <c r="T281" s="21"/>
    </row>
    <row r="282" spans="5:20" s="20" customFormat="1">
      <c r="E282" s="22"/>
      <c r="T282" s="21"/>
    </row>
    <row r="283" spans="5:20" s="20" customFormat="1">
      <c r="E283" s="22"/>
      <c r="T283" s="21"/>
    </row>
    <row r="284" spans="5:20" s="20" customFormat="1">
      <c r="E284" s="22"/>
      <c r="T284" s="21"/>
    </row>
    <row r="285" spans="5:20" s="20" customFormat="1">
      <c r="E285" s="22"/>
      <c r="T285" s="21"/>
    </row>
    <row r="286" spans="5:20" s="20" customFormat="1">
      <c r="E286" s="22"/>
      <c r="T286" s="21"/>
    </row>
    <row r="287" spans="5:20" s="20" customFormat="1">
      <c r="E287" s="22"/>
      <c r="T287" s="21"/>
    </row>
    <row r="288" spans="5:20" s="20" customFormat="1">
      <c r="E288" s="22"/>
      <c r="T288" s="21"/>
    </row>
    <row r="289" spans="5:20" s="20" customFormat="1">
      <c r="E289" s="22"/>
      <c r="T289" s="21"/>
    </row>
    <row r="290" spans="5:20" s="20" customFormat="1">
      <c r="E290" s="22"/>
      <c r="T290" s="21"/>
    </row>
    <row r="291" spans="5:20" s="20" customFormat="1">
      <c r="E291" s="22"/>
      <c r="T291" s="21"/>
    </row>
    <row r="292" spans="5:20" s="20" customFormat="1">
      <c r="E292" s="22"/>
      <c r="T292" s="21"/>
    </row>
    <row r="293" spans="5:20" s="20" customFormat="1">
      <c r="E293" s="22"/>
      <c r="T293" s="21"/>
    </row>
    <row r="294" spans="5:20" s="20" customFormat="1">
      <c r="E294" s="22"/>
      <c r="T294" s="21"/>
    </row>
    <row r="295" spans="5:20" s="20" customFormat="1">
      <c r="E295" s="22"/>
      <c r="T295" s="21"/>
    </row>
    <row r="296" spans="5:20" s="20" customFormat="1">
      <c r="E296" s="22"/>
      <c r="T296" s="21"/>
    </row>
    <row r="297" spans="5:20" s="20" customFormat="1">
      <c r="E297" s="22"/>
      <c r="T297" s="21"/>
    </row>
    <row r="298" spans="5:20" s="20" customFormat="1">
      <c r="E298" s="22"/>
      <c r="T298" s="21"/>
    </row>
    <row r="299" spans="5:20" s="20" customFormat="1">
      <c r="E299" s="22"/>
      <c r="T299" s="21"/>
    </row>
    <row r="300" spans="5:20" s="20" customFormat="1">
      <c r="E300" s="22"/>
      <c r="T300" s="21"/>
    </row>
    <row r="301" spans="5:20" s="20" customFormat="1">
      <c r="E301" s="22"/>
      <c r="T301" s="21"/>
    </row>
    <row r="302" spans="5:20" s="20" customFormat="1">
      <c r="E302" s="22"/>
      <c r="T302" s="21"/>
    </row>
    <row r="303" spans="5:20" s="20" customFormat="1">
      <c r="E303" s="22"/>
      <c r="T303" s="21"/>
    </row>
    <row r="304" spans="5:20" s="20" customFormat="1">
      <c r="E304" s="22"/>
      <c r="T304" s="21"/>
    </row>
    <row r="305" spans="5:20" s="20" customFormat="1">
      <c r="E305" s="22"/>
      <c r="T305" s="21"/>
    </row>
    <row r="306" spans="5:20" s="20" customFormat="1">
      <c r="E306" s="22"/>
      <c r="T306" s="21"/>
    </row>
    <row r="307" spans="5:20" s="20" customFormat="1">
      <c r="E307" s="22"/>
      <c r="T307" s="21"/>
    </row>
    <row r="308" spans="5:20" s="20" customFormat="1">
      <c r="E308" s="22"/>
      <c r="T308" s="21"/>
    </row>
    <row r="309" spans="5:20" s="20" customFormat="1">
      <c r="E309" s="22"/>
      <c r="T309" s="21"/>
    </row>
    <row r="310" spans="5:20" s="20" customFormat="1">
      <c r="E310" s="22"/>
      <c r="T310" s="21"/>
    </row>
    <row r="311" spans="5:20" s="20" customFormat="1">
      <c r="E311" s="22"/>
      <c r="T311" s="21"/>
    </row>
    <row r="312" spans="5:20" s="20" customFormat="1">
      <c r="E312" s="22"/>
      <c r="T312" s="21"/>
    </row>
    <row r="313" spans="5:20" s="20" customFormat="1">
      <c r="E313" s="22"/>
      <c r="T313" s="21"/>
    </row>
    <row r="314" spans="5:20" s="20" customFormat="1">
      <c r="E314" s="22"/>
      <c r="T314" s="21"/>
    </row>
    <row r="315" spans="5:20" s="20" customFormat="1">
      <c r="E315" s="22"/>
      <c r="T315" s="21"/>
    </row>
    <row r="316" spans="5:20" s="20" customFormat="1">
      <c r="E316" s="22"/>
      <c r="T316" s="21"/>
    </row>
    <row r="317" spans="5:20" s="20" customFormat="1">
      <c r="E317" s="22"/>
      <c r="T317" s="21"/>
    </row>
    <row r="318" spans="5:20" s="20" customFormat="1">
      <c r="E318" s="22"/>
      <c r="T318" s="21"/>
    </row>
    <row r="319" spans="5:20" s="20" customFormat="1">
      <c r="E319" s="22"/>
      <c r="T319" s="21"/>
    </row>
    <row r="320" spans="5:20" s="20" customFormat="1">
      <c r="E320" s="22"/>
      <c r="T320" s="21"/>
    </row>
    <row r="321" spans="5:20" s="20" customFormat="1">
      <c r="E321" s="22"/>
      <c r="T321" s="21"/>
    </row>
    <row r="322" spans="5:20" s="20" customFormat="1">
      <c r="E322" s="22"/>
      <c r="T322" s="21"/>
    </row>
    <row r="323" spans="5:20" s="20" customFormat="1">
      <c r="E323" s="22"/>
      <c r="T323" s="21"/>
    </row>
    <row r="324" spans="5:20" s="20" customFormat="1">
      <c r="E324" s="22"/>
      <c r="T324" s="21"/>
    </row>
    <row r="325" spans="5:20" s="20" customFormat="1">
      <c r="E325" s="22"/>
      <c r="T325" s="21"/>
    </row>
    <row r="326" spans="5:20" s="20" customFormat="1">
      <c r="E326" s="22"/>
      <c r="T326" s="21"/>
    </row>
    <row r="327" spans="5:20" s="20" customFormat="1">
      <c r="E327" s="22"/>
      <c r="T327" s="21"/>
    </row>
    <row r="328" spans="5:20" s="20" customFormat="1">
      <c r="E328" s="22"/>
      <c r="T328" s="21"/>
    </row>
    <row r="329" spans="5:20" s="20" customFormat="1">
      <c r="E329" s="22"/>
      <c r="T329" s="21"/>
    </row>
    <row r="330" spans="5:20" s="20" customFormat="1">
      <c r="E330" s="22"/>
      <c r="T330" s="21"/>
    </row>
    <row r="331" spans="5:20" s="20" customFormat="1">
      <c r="E331" s="22"/>
      <c r="T331" s="21"/>
    </row>
    <row r="332" spans="5:20" s="20" customFormat="1">
      <c r="E332" s="22"/>
      <c r="T332" s="21"/>
    </row>
    <row r="333" spans="5:20" s="20" customFormat="1">
      <c r="E333" s="22"/>
      <c r="T333" s="21"/>
    </row>
    <row r="334" spans="5:20" s="20" customFormat="1">
      <c r="E334" s="22"/>
      <c r="T334" s="21"/>
    </row>
    <row r="335" spans="5:20" s="20" customFormat="1">
      <c r="E335" s="22"/>
      <c r="T335" s="21"/>
    </row>
    <row r="336" spans="5:20" s="20" customFormat="1">
      <c r="E336" s="22"/>
      <c r="T336" s="21"/>
    </row>
    <row r="337" spans="5:20" s="20" customFormat="1">
      <c r="E337" s="22"/>
      <c r="T337" s="21"/>
    </row>
    <row r="338" spans="5:20" s="20" customFormat="1">
      <c r="E338" s="22"/>
      <c r="T338" s="21"/>
    </row>
    <row r="339" spans="5:20" s="20" customFormat="1">
      <c r="E339" s="22"/>
      <c r="T339" s="21"/>
    </row>
    <row r="340" spans="5:20" s="20" customFormat="1">
      <c r="E340" s="22"/>
      <c r="T340" s="21"/>
    </row>
    <row r="341" spans="5:20" s="20" customFormat="1">
      <c r="E341" s="22"/>
      <c r="T341" s="21"/>
    </row>
    <row r="342" spans="5:20" s="20" customFormat="1">
      <c r="E342" s="22"/>
      <c r="T342" s="21"/>
    </row>
    <row r="343" spans="5:20" s="20" customFormat="1">
      <c r="E343" s="22"/>
      <c r="T343" s="21"/>
    </row>
    <row r="344" spans="5:20" s="20" customFormat="1">
      <c r="E344" s="22"/>
      <c r="T344" s="21"/>
    </row>
    <row r="345" spans="5:20" s="20" customFormat="1">
      <c r="E345" s="22"/>
      <c r="T345" s="21"/>
    </row>
    <row r="346" spans="5:20" s="20" customFormat="1">
      <c r="E346" s="22"/>
      <c r="T346" s="21"/>
    </row>
    <row r="347" spans="5:20" s="20" customFormat="1">
      <c r="E347" s="22"/>
      <c r="T347" s="21"/>
    </row>
    <row r="348" spans="5:20" s="20" customFormat="1">
      <c r="E348" s="22"/>
      <c r="T348" s="21"/>
    </row>
    <row r="349" spans="5:20" s="20" customFormat="1">
      <c r="E349" s="22"/>
      <c r="T349" s="21"/>
    </row>
    <row r="350" spans="5:20" s="20" customFormat="1">
      <c r="E350" s="22"/>
      <c r="T350" s="21"/>
    </row>
    <row r="351" spans="5:20" s="20" customFormat="1">
      <c r="E351" s="22"/>
      <c r="T351" s="21"/>
    </row>
    <row r="352" spans="5:20" s="20" customFormat="1">
      <c r="E352" s="22"/>
      <c r="T352" s="21"/>
    </row>
    <row r="353" spans="5:20" s="20" customFormat="1">
      <c r="E353" s="22"/>
      <c r="T353" s="21"/>
    </row>
    <row r="354" spans="5:20" s="20" customFormat="1">
      <c r="E354" s="22"/>
      <c r="T354" s="21"/>
    </row>
    <row r="355" spans="5:20" s="20" customFormat="1">
      <c r="E355" s="22"/>
      <c r="T355" s="21"/>
    </row>
    <row r="356" spans="5:20" s="20" customFormat="1">
      <c r="E356" s="22"/>
      <c r="T356" s="21"/>
    </row>
    <row r="357" spans="5:20" s="20" customFormat="1">
      <c r="E357" s="22"/>
      <c r="T357" s="21"/>
    </row>
    <row r="358" spans="5:20" s="20" customFormat="1">
      <c r="E358" s="22"/>
      <c r="T358" s="21"/>
    </row>
    <row r="359" spans="5:20" s="20" customFormat="1">
      <c r="E359" s="22"/>
      <c r="T359" s="21"/>
    </row>
    <row r="360" spans="5:20" s="20" customFormat="1">
      <c r="E360" s="22"/>
      <c r="T360" s="21"/>
    </row>
    <row r="361" spans="5:20" s="20" customFormat="1">
      <c r="E361" s="22"/>
      <c r="T361" s="21"/>
    </row>
    <row r="362" spans="5:20" s="20" customFormat="1">
      <c r="E362" s="22"/>
      <c r="T362" s="21"/>
    </row>
    <row r="363" spans="5:20" s="20" customFormat="1">
      <c r="E363" s="22"/>
      <c r="T363" s="21"/>
    </row>
    <row r="364" spans="5:20" s="20" customFormat="1">
      <c r="E364" s="22"/>
      <c r="T364" s="21"/>
    </row>
    <row r="365" spans="5:20" s="20" customFormat="1">
      <c r="E365" s="22"/>
      <c r="T365" s="21"/>
    </row>
    <row r="366" spans="5:20" s="20" customFormat="1">
      <c r="E366" s="22"/>
      <c r="T366" s="21"/>
    </row>
    <row r="367" spans="5:20" s="20" customFormat="1">
      <c r="E367" s="22"/>
      <c r="T367" s="21"/>
    </row>
    <row r="368" spans="5:20" s="20" customFormat="1">
      <c r="E368" s="22"/>
      <c r="T368" s="21"/>
    </row>
    <row r="369" spans="5:20" s="20" customFormat="1">
      <c r="E369" s="22"/>
      <c r="T369" s="21"/>
    </row>
    <row r="370" spans="5:20" s="20" customFormat="1">
      <c r="E370" s="22"/>
      <c r="T370" s="21"/>
    </row>
    <row r="371" spans="5:20" s="20" customFormat="1">
      <c r="E371" s="22"/>
      <c r="T371" s="21"/>
    </row>
    <row r="372" spans="5:20" s="20" customFormat="1">
      <c r="E372" s="22"/>
      <c r="T372" s="21"/>
    </row>
    <row r="373" spans="5:20" s="20" customFormat="1">
      <c r="E373" s="22"/>
      <c r="T373" s="21"/>
    </row>
    <row r="374" spans="5:20" s="20" customFormat="1">
      <c r="E374" s="22"/>
      <c r="T374" s="21"/>
    </row>
    <row r="375" spans="5:20" s="20" customFormat="1">
      <c r="E375" s="22"/>
      <c r="T375" s="21"/>
    </row>
    <row r="376" spans="5:20" s="20" customFormat="1">
      <c r="E376" s="22"/>
      <c r="T376" s="21"/>
    </row>
    <row r="377" spans="5:20" s="20" customFormat="1">
      <c r="E377" s="22"/>
      <c r="T377" s="21"/>
    </row>
    <row r="378" spans="5:20" s="20" customFormat="1">
      <c r="E378" s="22"/>
      <c r="T378" s="21"/>
    </row>
    <row r="379" spans="5:20" s="20" customFormat="1">
      <c r="E379" s="22"/>
      <c r="T379" s="21"/>
    </row>
    <row r="380" spans="5:20" s="20" customFormat="1">
      <c r="E380" s="22"/>
      <c r="T380" s="21"/>
    </row>
    <row r="381" spans="5:20" s="20" customFormat="1">
      <c r="E381" s="22"/>
      <c r="T381" s="21"/>
    </row>
    <row r="382" spans="5:20" s="20" customFormat="1">
      <c r="E382" s="22"/>
      <c r="T382" s="21"/>
    </row>
    <row r="383" spans="5:20" s="20" customFormat="1">
      <c r="E383" s="22"/>
      <c r="T383" s="21"/>
    </row>
    <row r="384" spans="5:20" s="20" customFormat="1">
      <c r="E384" s="22"/>
      <c r="T384" s="21"/>
    </row>
    <row r="385" spans="5:20" s="20" customFormat="1">
      <c r="E385" s="22"/>
      <c r="T385" s="21"/>
    </row>
    <row r="386" spans="5:20" s="20" customFormat="1">
      <c r="E386" s="22"/>
      <c r="T386" s="21"/>
    </row>
    <row r="387" spans="5:20" s="20" customFormat="1">
      <c r="E387" s="22"/>
      <c r="T387" s="21"/>
    </row>
    <row r="388" spans="5:20" s="20" customFormat="1">
      <c r="E388" s="22"/>
      <c r="T388" s="21"/>
    </row>
    <row r="389" spans="5:20" s="20" customFormat="1">
      <c r="E389" s="22"/>
      <c r="T389" s="21"/>
    </row>
    <row r="390" spans="5:20" s="20" customFormat="1">
      <c r="E390" s="22"/>
      <c r="T390" s="21"/>
    </row>
    <row r="391" spans="5:20" s="20" customFormat="1">
      <c r="E391" s="22"/>
      <c r="T391" s="21"/>
    </row>
    <row r="392" spans="5:20" s="20" customFormat="1">
      <c r="E392" s="22"/>
      <c r="T392" s="21"/>
    </row>
    <row r="393" spans="5:20" s="20" customFormat="1">
      <c r="E393" s="22"/>
      <c r="T393" s="21"/>
    </row>
    <row r="394" spans="5:20" s="20" customFormat="1">
      <c r="E394" s="22"/>
      <c r="T394" s="21"/>
    </row>
    <row r="395" spans="5:20" s="20" customFormat="1">
      <c r="E395" s="22"/>
      <c r="T395" s="21"/>
    </row>
    <row r="396" spans="5:20" s="20" customFormat="1">
      <c r="E396" s="22"/>
      <c r="T396" s="21"/>
    </row>
    <row r="397" spans="5:20" s="20" customFormat="1">
      <c r="E397" s="22"/>
      <c r="T397" s="21"/>
    </row>
    <row r="398" spans="5:20" s="20" customFormat="1">
      <c r="E398" s="22"/>
      <c r="T398" s="21"/>
    </row>
    <row r="399" spans="5:20" s="20" customFormat="1">
      <c r="E399" s="22"/>
      <c r="T399" s="21"/>
    </row>
    <row r="400" spans="5:20" s="20" customFormat="1">
      <c r="E400" s="22"/>
      <c r="T400" s="21"/>
    </row>
    <row r="401" spans="5:20" s="20" customFormat="1">
      <c r="E401" s="22"/>
      <c r="T401" s="21"/>
    </row>
    <row r="402" spans="5:20" s="20" customFormat="1">
      <c r="E402" s="22"/>
      <c r="T402" s="21"/>
    </row>
    <row r="403" spans="5:20" s="20" customFormat="1">
      <c r="E403" s="22"/>
      <c r="T403" s="21"/>
    </row>
    <row r="404" spans="5:20" s="20" customFormat="1">
      <c r="E404" s="22"/>
      <c r="T404" s="21"/>
    </row>
    <row r="405" spans="5:20" s="20" customFormat="1">
      <c r="E405" s="22"/>
      <c r="T405" s="21"/>
    </row>
    <row r="406" spans="5:20" s="20" customFormat="1">
      <c r="E406" s="22"/>
      <c r="T406" s="21"/>
    </row>
    <row r="407" spans="5:20" s="20" customFormat="1">
      <c r="E407" s="22"/>
      <c r="T407" s="21"/>
    </row>
    <row r="408" spans="5:20" s="20" customFormat="1">
      <c r="E408" s="22"/>
      <c r="T408" s="21"/>
    </row>
    <row r="409" spans="5:20" s="20" customFormat="1">
      <c r="E409" s="22"/>
      <c r="T409" s="21"/>
    </row>
    <row r="410" spans="5:20" s="20" customFormat="1">
      <c r="E410" s="22"/>
      <c r="T410" s="21"/>
    </row>
    <row r="411" spans="5:20" s="20" customFormat="1">
      <c r="E411" s="22"/>
      <c r="T411" s="21"/>
    </row>
    <row r="412" spans="5:20" s="20" customFormat="1">
      <c r="E412" s="22"/>
      <c r="T412" s="21"/>
    </row>
    <row r="413" spans="5:20" s="20" customFormat="1">
      <c r="E413" s="22"/>
      <c r="T413" s="21"/>
    </row>
    <row r="414" spans="5:20" s="20" customFormat="1">
      <c r="E414" s="22"/>
      <c r="T414" s="21"/>
    </row>
    <row r="415" spans="5:20" s="20" customFormat="1">
      <c r="E415" s="22"/>
      <c r="T415" s="21"/>
    </row>
    <row r="416" spans="5:20" s="20" customFormat="1">
      <c r="E416" s="22"/>
      <c r="T416" s="21"/>
    </row>
    <row r="417" spans="5:20" s="20" customFormat="1">
      <c r="E417" s="22"/>
      <c r="T417" s="21"/>
    </row>
    <row r="418" spans="5:20" s="20" customFormat="1">
      <c r="E418" s="22"/>
      <c r="T418" s="21"/>
    </row>
    <row r="419" spans="5:20" s="20" customFormat="1">
      <c r="E419" s="22"/>
      <c r="T419" s="21"/>
    </row>
    <row r="420" spans="5:20" s="20" customFormat="1">
      <c r="E420" s="22"/>
      <c r="T420" s="21"/>
    </row>
    <row r="421" spans="5:20" s="20" customFormat="1">
      <c r="E421" s="22"/>
      <c r="T421" s="21"/>
    </row>
    <row r="422" spans="5:20" s="20" customFormat="1">
      <c r="E422" s="22"/>
      <c r="T422" s="21"/>
    </row>
    <row r="423" spans="5:20" s="20" customFormat="1">
      <c r="E423" s="22"/>
      <c r="T423" s="21"/>
    </row>
    <row r="424" spans="5:20" s="20" customFormat="1">
      <c r="E424" s="22"/>
      <c r="T424" s="21"/>
    </row>
    <row r="425" spans="5:20" s="20" customFormat="1">
      <c r="E425" s="22"/>
      <c r="T425" s="21"/>
    </row>
    <row r="426" spans="5:20" s="20" customFormat="1">
      <c r="E426" s="22"/>
      <c r="T426" s="21"/>
    </row>
    <row r="427" spans="5:20" s="20" customFormat="1">
      <c r="E427" s="22"/>
      <c r="T427" s="21"/>
    </row>
    <row r="428" spans="5:20" s="20" customFormat="1">
      <c r="E428" s="22"/>
      <c r="T428" s="21"/>
    </row>
    <row r="429" spans="5:20" s="20" customFormat="1">
      <c r="E429" s="22"/>
      <c r="T429" s="21"/>
    </row>
    <row r="430" spans="5:20" s="20" customFormat="1">
      <c r="E430" s="22"/>
      <c r="T430" s="21"/>
    </row>
    <row r="431" spans="5:20" s="20" customFormat="1">
      <c r="E431" s="22"/>
      <c r="T431" s="21"/>
    </row>
    <row r="432" spans="5:20" s="20" customFormat="1">
      <c r="E432" s="22"/>
      <c r="T432" s="21"/>
    </row>
    <row r="433" spans="5:20" s="20" customFormat="1">
      <c r="E433" s="22"/>
      <c r="T433" s="21"/>
    </row>
    <row r="434" spans="5:20" s="20" customFormat="1">
      <c r="E434" s="22"/>
      <c r="T434" s="21"/>
    </row>
    <row r="435" spans="5:20" s="20" customFormat="1">
      <c r="E435" s="22"/>
      <c r="T435" s="21"/>
    </row>
    <row r="436" spans="5:20" s="20" customFormat="1">
      <c r="E436" s="22"/>
      <c r="T436" s="21"/>
    </row>
    <row r="437" spans="5:20" s="20" customFormat="1">
      <c r="E437" s="22"/>
      <c r="T437" s="21"/>
    </row>
    <row r="438" spans="5:20" s="20" customFormat="1">
      <c r="E438" s="22"/>
      <c r="T438" s="21"/>
    </row>
    <row r="439" spans="5:20" s="20" customFormat="1">
      <c r="E439" s="22"/>
      <c r="T439" s="21"/>
    </row>
    <row r="440" spans="5:20" s="20" customFormat="1">
      <c r="E440" s="22"/>
      <c r="T440" s="21"/>
    </row>
    <row r="441" spans="5:20" s="20" customFormat="1">
      <c r="E441" s="22"/>
      <c r="T441" s="21"/>
    </row>
    <row r="442" spans="5:20" s="20" customFormat="1">
      <c r="E442" s="22"/>
      <c r="T442" s="21"/>
    </row>
    <row r="443" spans="5:20" s="20" customFormat="1">
      <c r="E443" s="22"/>
      <c r="T443" s="21"/>
    </row>
    <row r="444" spans="5:20" s="20" customFormat="1">
      <c r="E444" s="22"/>
      <c r="T444" s="21"/>
    </row>
    <row r="445" spans="5:20" s="20" customFormat="1">
      <c r="E445" s="22"/>
      <c r="T445" s="21"/>
    </row>
    <row r="446" spans="5:20" s="20" customFormat="1">
      <c r="E446" s="22"/>
      <c r="T446" s="21"/>
    </row>
    <row r="447" spans="5:20" s="20" customFormat="1">
      <c r="E447" s="22"/>
      <c r="T447" s="21"/>
    </row>
    <row r="448" spans="5:20" s="20" customFormat="1">
      <c r="E448" s="22"/>
      <c r="T448" s="21"/>
    </row>
    <row r="449" spans="5:20" s="20" customFormat="1">
      <c r="E449" s="22"/>
      <c r="T449" s="21"/>
    </row>
    <row r="450" spans="5:20" s="20" customFormat="1">
      <c r="E450" s="22"/>
      <c r="T450" s="21"/>
    </row>
    <row r="451" spans="5:20" s="20" customFormat="1">
      <c r="E451" s="22"/>
      <c r="T451" s="21"/>
    </row>
    <row r="452" spans="5:20" s="20" customFormat="1">
      <c r="E452" s="22"/>
      <c r="T452" s="21"/>
    </row>
    <row r="453" spans="5:20" s="20" customFormat="1">
      <c r="E453" s="22"/>
      <c r="T453" s="21"/>
    </row>
    <row r="454" spans="5:20" s="20" customFormat="1">
      <c r="E454" s="22"/>
      <c r="T454" s="21"/>
    </row>
    <row r="455" spans="5:20" s="20" customFormat="1">
      <c r="E455" s="22"/>
      <c r="T455" s="21"/>
    </row>
    <row r="456" spans="5:20" s="20" customFormat="1">
      <c r="E456" s="22"/>
      <c r="T456" s="21"/>
    </row>
    <row r="457" spans="5:20" s="20" customFormat="1">
      <c r="E457" s="22"/>
      <c r="T457" s="21"/>
    </row>
    <row r="458" spans="5:20" s="20" customFormat="1">
      <c r="E458" s="22"/>
      <c r="T458" s="21"/>
    </row>
    <row r="459" spans="5:20" s="20" customFormat="1">
      <c r="E459" s="22"/>
      <c r="T459" s="21"/>
    </row>
    <row r="460" spans="5:20" s="20" customFormat="1">
      <c r="E460" s="22"/>
      <c r="T460" s="21"/>
    </row>
    <row r="461" spans="5:20" s="20" customFormat="1">
      <c r="E461" s="22"/>
      <c r="T461" s="21"/>
    </row>
    <row r="462" spans="5:20" s="20" customFormat="1">
      <c r="E462" s="22"/>
      <c r="T462" s="21"/>
    </row>
    <row r="463" spans="5:20" s="20" customFormat="1">
      <c r="E463" s="22"/>
      <c r="T463" s="21"/>
    </row>
    <row r="464" spans="5:20" s="20" customFormat="1">
      <c r="E464" s="22"/>
      <c r="T464" s="21"/>
    </row>
    <row r="465" spans="5:20" s="20" customFormat="1">
      <c r="E465" s="22"/>
      <c r="T465" s="21"/>
    </row>
    <row r="466" spans="5:20" s="20" customFormat="1">
      <c r="E466" s="22"/>
      <c r="T466" s="21"/>
    </row>
    <row r="467" spans="5:20" s="20" customFormat="1">
      <c r="E467" s="22"/>
      <c r="T467" s="21"/>
    </row>
    <row r="468" spans="5:20" s="20" customFormat="1">
      <c r="E468" s="22"/>
      <c r="T468" s="21"/>
    </row>
    <row r="469" spans="5:20" s="20" customFormat="1">
      <c r="E469" s="22"/>
      <c r="T469" s="21"/>
    </row>
    <row r="470" spans="5:20" s="20" customFormat="1">
      <c r="E470" s="22"/>
      <c r="T470" s="21"/>
    </row>
    <row r="471" spans="5:20" s="20" customFormat="1">
      <c r="E471" s="22"/>
      <c r="T471" s="21"/>
    </row>
    <row r="472" spans="5:20" s="20" customFormat="1">
      <c r="E472" s="22"/>
      <c r="T472" s="21"/>
    </row>
    <row r="473" spans="5:20" s="20" customFormat="1">
      <c r="E473" s="22"/>
      <c r="T473" s="21"/>
    </row>
    <row r="474" spans="5:20" s="20" customFormat="1">
      <c r="E474" s="22"/>
      <c r="T474" s="21"/>
    </row>
    <row r="475" spans="5:20" s="20" customFormat="1">
      <c r="E475" s="22"/>
      <c r="T475" s="21"/>
    </row>
    <row r="476" spans="5:20" s="20" customFormat="1">
      <c r="E476" s="22"/>
      <c r="T476" s="21"/>
    </row>
    <row r="477" spans="5:20" s="20" customFormat="1">
      <c r="E477" s="22"/>
      <c r="T477" s="21"/>
    </row>
    <row r="478" spans="5:20" s="20" customFormat="1">
      <c r="E478" s="22"/>
      <c r="T478" s="21"/>
    </row>
    <row r="479" spans="5:20" s="20" customFormat="1">
      <c r="E479" s="22"/>
      <c r="T479" s="21"/>
    </row>
    <row r="480" spans="5:20" s="20" customFormat="1">
      <c r="E480" s="22"/>
      <c r="T480" s="21"/>
    </row>
    <row r="481" spans="5:20" s="20" customFormat="1">
      <c r="E481" s="22"/>
      <c r="T481" s="21"/>
    </row>
    <row r="482" spans="5:20" s="20" customFormat="1">
      <c r="E482" s="22"/>
      <c r="T482" s="21"/>
    </row>
    <row r="483" spans="5:20" s="20" customFormat="1">
      <c r="E483" s="22"/>
      <c r="T483" s="21"/>
    </row>
    <row r="484" spans="5:20" s="20" customFormat="1">
      <c r="E484" s="22"/>
      <c r="T484" s="21"/>
    </row>
    <row r="485" spans="5:20" s="20" customFormat="1">
      <c r="E485" s="22"/>
      <c r="T485" s="21"/>
    </row>
    <row r="486" spans="5:20" s="20" customFormat="1">
      <c r="E486" s="22"/>
      <c r="T486" s="21"/>
    </row>
    <row r="487" spans="5:20" s="20" customFormat="1">
      <c r="E487" s="22"/>
      <c r="T487" s="21"/>
    </row>
    <row r="488" spans="5:20" s="20" customFormat="1">
      <c r="E488" s="22"/>
      <c r="T488" s="21"/>
    </row>
    <row r="489" spans="5:20" s="20" customFormat="1">
      <c r="E489" s="22"/>
      <c r="T489" s="21"/>
    </row>
    <row r="490" spans="5:20" s="20" customFormat="1">
      <c r="E490" s="22"/>
      <c r="T490" s="21"/>
    </row>
    <row r="491" spans="5:20" s="20" customFormat="1">
      <c r="E491" s="22"/>
      <c r="T491" s="21"/>
    </row>
    <row r="492" spans="5:20" s="20" customFormat="1">
      <c r="E492" s="22"/>
      <c r="T492" s="21"/>
    </row>
    <row r="493" spans="5:20" s="20" customFormat="1">
      <c r="E493" s="22"/>
      <c r="T493" s="21"/>
    </row>
    <row r="494" spans="5:20" s="20" customFormat="1">
      <c r="E494" s="22"/>
      <c r="T494" s="21"/>
    </row>
    <row r="495" spans="5:20" s="20" customFormat="1">
      <c r="E495" s="22"/>
      <c r="T495" s="21"/>
    </row>
    <row r="496" spans="5:20" s="20" customFormat="1">
      <c r="E496" s="22"/>
      <c r="T496" s="21"/>
    </row>
    <row r="497" spans="5:20" s="20" customFormat="1">
      <c r="E497" s="22"/>
      <c r="T497" s="21"/>
    </row>
    <row r="498" spans="5:20" s="20" customFormat="1">
      <c r="E498" s="22"/>
      <c r="T498" s="21"/>
    </row>
    <row r="499" spans="5:20" s="20" customFormat="1">
      <c r="E499" s="22"/>
      <c r="T499" s="21"/>
    </row>
    <row r="500" spans="5:20" s="20" customFormat="1">
      <c r="E500" s="22"/>
      <c r="T500" s="21"/>
    </row>
    <row r="501" spans="5:20" s="20" customFormat="1">
      <c r="E501" s="22"/>
      <c r="T501" s="21"/>
    </row>
    <row r="502" spans="5:20" s="20" customFormat="1">
      <c r="E502" s="22"/>
      <c r="T502" s="21"/>
    </row>
    <row r="503" spans="5:20" s="20" customFormat="1">
      <c r="E503" s="22"/>
      <c r="T503" s="21"/>
    </row>
    <row r="504" spans="5:20" s="20" customFormat="1">
      <c r="E504" s="22"/>
      <c r="T504" s="21"/>
    </row>
    <row r="505" spans="5:20" s="20" customFormat="1">
      <c r="E505" s="22"/>
      <c r="T505" s="21"/>
    </row>
    <row r="506" spans="5:20" s="20" customFormat="1">
      <c r="E506" s="22"/>
      <c r="T506" s="21"/>
    </row>
    <row r="507" spans="5:20" s="20" customFormat="1">
      <c r="E507" s="22"/>
      <c r="T507" s="21"/>
    </row>
    <row r="508" spans="5:20" s="20" customFormat="1">
      <c r="E508" s="22"/>
      <c r="T508" s="21"/>
    </row>
    <row r="509" spans="5:20" s="20" customFormat="1">
      <c r="E509" s="22"/>
      <c r="T509" s="21"/>
    </row>
    <row r="510" spans="5:20" s="20" customFormat="1">
      <c r="E510" s="22"/>
      <c r="T510" s="21"/>
    </row>
    <row r="511" spans="5:20" s="20" customFormat="1">
      <c r="E511" s="22"/>
      <c r="T511" s="21"/>
    </row>
    <row r="512" spans="5:20" s="20" customFormat="1">
      <c r="E512" s="22"/>
      <c r="T512" s="21"/>
    </row>
    <row r="513" spans="5:20" s="20" customFormat="1">
      <c r="E513" s="22"/>
      <c r="T513" s="21"/>
    </row>
    <row r="514" spans="5:20" s="20" customFormat="1">
      <c r="E514" s="22"/>
      <c r="T514" s="21"/>
    </row>
    <row r="515" spans="5:20" s="20" customFormat="1">
      <c r="E515" s="22"/>
      <c r="T515" s="21"/>
    </row>
    <row r="516" spans="5:20" s="20" customFormat="1">
      <c r="E516" s="22"/>
      <c r="T516" s="21"/>
    </row>
    <row r="517" spans="5:20" s="20" customFormat="1">
      <c r="E517" s="22"/>
      <c r="T517" s="21"/>
    </row>
    <row r="518" spans="5:20" s="20" customFormat="1">
      <c r="E518" s="22"/>
      <c r="T518" s="21"/>
    </row>
    <row r="519" spans="5:20" s="20" customFormat="1">
      <c r="E519" s="22"/>
      <c r="T519" s="21"/>
    </row>
    <row r="520" spans="5:20" s="20" customFormat="1">
      <c r="E520" s="22"/>
      <c r="T520" s="21"/>
    </row>
    <row r="521" spans="5:20" s="20" customFormat="1">
      <c r="E521" s="22"/>
      <c r="T521" s="21"/>
    </row>
    <row r="522" spans="5:20" s="20" customFormat="1">
      <c r="E522" s="22"/>
      <c r="T522" s="21"/>
    </row>
    <row r="523" spans="5:20" s="20" customFormat="1">
      <c r="E523" s="22"/>
      <c r="T523" s="21"/>
    </row>
    <row r="524" spans="5:20" s="20" customFormat="1">
      <c r="E524" s="22"/>
      <c r="T524" s="21"/>
    </row>
    <row r="525" spans="5:20" s="20" customFormat="1">
      <c r="E525" s="22"/>
      <c r="T525" s="21"/>
    </row>
    <row r="526" spans="5:20" s="20" customFormat="1">
      <c r="E526" s="22"/>
      <c r="T526" s="21"/>
    </row>
    <row r="527" spans="5:20" s="20" customFormat="1">
      <c r="E527" s="22"/>
      <c r="T527" s="21"/>
    </row>
    <row r="528" spans="5:20" s="20" customFormat="1">
      <c r="E528" s="22"/>
      <c r="T528" s="21"/>
    </row>
    <row r="529" spans="5:20" s="20" customFormat="1">
      <c r="E529" s="22"/>
      <c r="T529" s="21"/>
    </row>
    <row r="530" spans="5:20" s="20" customFormat="1">
      <c r="E530" s="22"/>
      <c r="T530" s="21"/>
    </row>
    <row r="531" spans="5:20" s="20" customFormat="1">
      <c r="E531" s="22"/>
      <c r="T531" s="21"/>
    </row>
    <row r="532" spans="5:20" s="20" customFormat="1">
      <c r="E532" s="22"/>
      <c r="T532" s="21"/>
    </row>
    <row r="533" spans="5:20" s="20" customFormat="1">
      <c r="E533" s="22"/>
      <c r="T533" s="21"/>
    </row>
    <row r="534" spans="5:20" s="20" customFormat="1">
      <c r="E534" s="22"/>
      <c r="T534" s="21"/>
    </row>
    <row r="535" spans="5:20" s="20" customFormat="1">
      <c r="E535" s="22"/>
      <c r="T535" s="21"/>
    </row>
    <row r="536" spans="5:20" s="20" customFormat="1">
      <c r="E536" s="22"/>
      <c r="T536" s="21"/>
    </row>
    <row r="537" spans="5:20" s="20" customFormat="1">
      <c r="E537" s="22"/>
      <c r="T537" s="21"/>
    </row>
    <row r="538" spans="5:20" s="20" customFormat="1">
      <c r="E538" s="22"/>
      <c r="T538" s="21"/>
    </row>
    <row r="539" spans="5:20" s="20" customFormat="1">
      <c r="E539" s="22"/>
      <c r="T539" s="21"/>
    </row>
    <row r="540" spans="5:20" s="20" customFormat="1">
      <c r="E540" s="22"/>
      <c r="T540" s="21"/>
    </row>
    <row r="541" spans="5:20" s="20" customFormat="1">
      <c r="E541" s="22"/>
      <c r="T541" s="21"/>
    </row>
    <row r="542" spans="5:20" s="20" customFormat="1">
      <c r="E542" s="22"/>
      <c r="T542" s="21"/>
    </row>
    <row r="543" spans="5:20" s="20" customFormat="1">
      <c r="E543" s="22"/>
      <c r="T543" s="21"/>
    </row>
    <row r="544" spans="5:20" s="20" customFormat="1">
      <c r="E544" s="22"/>
      <c r="T544" s="21"/>
    </row>
    <row r="545" spans="5:20" s="20" customFormat="1">
      <c r="E545" s="22"/>
      <c r="T545" s="21"/>
    </row>
    <row r="546" spans="5:20" s="20" customFormat="1">
      <c r="E546" s="22"/>
      <c r="T546" s="21"/>
    </row>
    <row r="547" spans="5:20" s="20" customFormat="1">
      <c r="E547" s="22"/>
      <c r="T547" s="21"/>
    </row>
    <row r="548" spans="5:20" s="20" customFormat="1">
      <c r="E548" s="22"/>
      <c r="T548" s="21"/>
    </row>
    <row r="549" spans="5:20" s="20" customFormat="1">
      <c r="E549" s="22"/>
      <c r="T549" s="21"/>
    </row>
    <row r="550" spans="5:20" s="20" customFormat="1">
      <c r="E550" s="22"/>
      <c r="T550" s="21"/>
    </row>
    <row r="551" spans="5:20" s="20" customFormat="1">
      <c r="E551" s="22"/>
      <c r="T551" s="21"/>
    </row>
    <row r="552" spans="5:20" s="20" customFormat="1">
      <c r="E552" s="22"/>
      <c r="T552" s="21"/>
    </row>
    <row r="553" spans="5:20" s="20" customFormat="1">
      <c r="E553" s="22"/>
      <c r="T553" s="21"/>
    </row>
    <row r="554" spans="5:20" s="20" customFormat="1">
      <c r="E554" s="22"/>
      <c r="T554" s="21"/>
    </row>
    <row r="555" spans="5:20" s="20" customFormat="1">
      <c r="E555" s="22"/>
      <c r="T555" s="21"/>
    </row>
    <row r="556" spans="5:20" s="20" customFormat="1">
      <c r="E556" s="22"/>
      <c r="T556" s="21"/>
    </row>
    <row r="557" spans="5:20" s="20" customFormat="1">
      <c r="E557" s="22"/>
      <c r="T557" s="21"/>
    </row>
    <row r="558" spans="5:20" s="20" customFormat="1">
      <c r="E558" s="22"/>
      <c r="T558" s="21"/>
    </row>
    <row r="559" spans="5:20" s="20" customFormat="1">
      <c r="E559" s="22"/>
      <c r="T559" s="21"/>
    </row>
    <row r="560" spans="5:20" s="20" customFormat="1">
      <c r="E560" s="22"/>
      <c r="T560" s="21"/>
    </row>
    <row r="561" spans="5:20" s="20" customFormat="1">
      <c r="E561" s="22"/>
      <c r="T561" s="21"/>
    </row>
    <row r="562" spans="5:20" s="20" customFormat="1">
      <c r="E562" s="22"/>
      <c r="T562" s="21"/>
    </row>
    <row r="563" spans="5:20" s="20" customFormat="1">
      <c r="E563" s="22"/>
      <c r="T563" s="21"/>
    </row>
    <row r="564" spans="5:20" s="20" customFormat="1">
      <c r="E564" s="22"/>
      <c r="T564" s="21"/>
    </row>
    <row r="565" spans="5:20" s="20" customFormat="1">
      <c r="E565" s="22"/>
      <c r="T565" s="21"/>
    </row>
    <row r="566" spans="5:20" s="20" customFormat="1">
      <c r="E566" s="22"/>
      <c r="T566" s="21"/>
    </row>
    <row r="567" spans="5:20" s="20" customFormat="1">
      <c r="E567" s="22"/>
      <c r="T567" s="21"/>
    </row>
    <row r="568" spans="5:20" s="20" customFormat="1">
      <c r="E568" s="22"/>
      <c r="T568" s="21"/>
    </row>
    <row r="569" spans="5:20" s="20" customFormat="1">
      <c r="E569" s="22"/>
      <c r="T569" s="21"/>
    </row>
    <row r="570" spans="5:20" s="20" customFormat="1">
      <c r="E570" s="22"/>
      <c r="T570" s="21"/>
    </row>
    <row r="571" spans="5:20" s="20" customFormat="1">
      <c r="E571" s="22"/>
      <c r="T571" s="21"/>
    </row>
    <row r="572" spans="5:20" s="20" customFormat="1">
      <c r="E572" s="22"/>
      <c r="T572" s="21"/>
    </row>
    <row r="573" spans="5:20" s="20" customFormat="1">
      <c r="E573" s="22"/>
      <c r="T573" s="21"/>
    </row>
    <row r="574" spans="5:20" s="20" customFormat="1">
      <c r="E574" s="22"/>
      <c r="T574" s="21"/>
    </row>
    <row r="575" spans="5:20" s="20" customFormat="1">
      <c r="E575" s="22"/>
      <c r="T575" s="21"/>
    </row>
    <row r="576" spans="5:20" s="20" customFormat="1">
      <c r="E576" s="22"/>
      <c r="T576" s="21"/>
    </row>
    <row r="577" spans="5:20" s="20" customFormat="1">
      <c r="E577" s="22"/>
      <c r="T577" s="21"/>
    </row>
    <row r="578" spans="5:20" s="20" customFormat="1">
      <c r="E578" s="22"/>
      <c r="T578" s="21"/>
    </row>
    <row r="579" spans="5:20" s="20" customFormat="1">
      <c r="E579" s="22"/>
      <c r="T579" s="21"/>
    </row>
    <row r="580" spans="5:20" s="20" customFormat="1">
      <c r="E580" s="22"/>
      <c r="T580" s="21"/>
    </row>
    <row r="581" spans="5:20" s="20" customFormat="1">
      <c r="E581" s="22"/>
      <c r="T581" s="21"/>
    </row>
    <row r="582" spans="5:20" s="20" customFormat="1">
      <c r="E582" s="22"/>
      <c r="T582" s="21"/>
    </row>
    <row r="583" spans="5:20" s="20" customFormat="1">
      <c r="E583" s="22"/>
      <c r="T583" s="21"/>
    </row>
    <row r="584" spans="5:20" s="20" customFormat="1">
      <c r="E584" s="22"/>
      <c r="T584" s="21"/>
    </row>
    <row r="585" spans="5:20" s="20" customFormat="1">
      <c r="E585" s="22"/>
      <c r="T585" s="21"/>
    </row>
    <row r="586" spans="5:20" s="20" customFormat="1">
      <c r="E586" s="22"/>
      <c r="T586" s="21"/>
    </row>
    <row r="587" spans="5:20" s="20" customFormat="1">
      <c r="E587" s="22"/>
      <c r="T587" s="21"/>
    </row>
    <row r="588" spans="5:20" s="20" customFormat="1">
      <c r="E588" s="22"/>
      <c r="T588" s="21"/>
    </row>
    <row r="589" spans="5:20" s="20" customFormat="1">
      <c r="E589" s="22"/>
      <c r="T589" s="21"/>
    </row>
    <row r="590" spans="5:20" s="20" customFormat="1">
      <c r="E590" s="22"/>
      <c r="T590" s="21"/>
    </row>
    <row r="591" spans="5:20" s="20" customFormat="1">
      <c r="E591" s="22"/>
      <c r="T591" s="21"/>
    </row>
    <row r="592" spans="5:20" s="20" customFormat="1">
      <c r="E592" s="22"/>
      <c r="T592" s="21"/>
    </row>
    <row r="593" spans="5:20" s="20" customFormat="1">
      <c r="E593" s="22"/>
      <c r="T593" s="21"/>
    </row>
    <row r="594" spans="5:20" s="20" customFormat="1">
      <c r="E594" s="22"/>
      <c r="T594" s="21"/>
    </row>
    <row r="595" spans="5:20" s="20" customFormat="1">
      <c r="E595" s="22"/>
      <c r="T595" s="21"/>
    </row>
    <row r="596" spans="5:20" s="20" customFormat="1">
      <c r="E596" s="22"/>
      <c r="T596" s="21"/>
    </row>
    <row r="597" spans="5:20" s="20" customFormat="1">
      <c r="E597" s="22"/>
      <c r="T597" s="21"/>
    </row>
    <row r="598" spans="5:20" s="20" customFormat="1">
      <c r="E598" s="22"/>
      <c r="T598" s="21"/>
    </row>
    <row r="599" spans="5:20" s="20" customFormat="1">
      <c r="E599" s="22"/>
      <c r="T599" s="21"/>
    </row>
  </sheetData>
  <sheetProtection sheet="1" objects="1" scenarios="1"/>
  <mergeCells count="9">
    <mergeCell ref="A48:A53"/>
    <mergeCell ref="H9:J9"/>
    <mergeCell ref="F10:G10"/>
    <mergeCell ref="P9:R9"/>
    <mergeCell ref="N2:O2"/>
    <mergeCell ref="K2:L2"/>
    <mergeCell ref="A43:A47"/>
    <mergeCell ref="A17:A21"/>
    <mergeCell ref="A24:A28"/>
  </mergeCells>
  <hyperlinks>
    <hyperlink ref="N2" location="Startseite!C7" display="zurück zur Startseite"/>
    <hyperlink ref="K2" location="Rentabilität!B8" display="zur Rentabilitätsberechnung"/>
    <hyperlink ref="K2:L2" location="Rentabilität!D11" display="zur Rentabilitätsberechnung"/>
  </hyperlinks>
  <printOptions horizontalCentered="1"/>
  <pageMargins left="0.23622047244094491" right="0.23622047244094491" top="0.78740157480314965" bottom="0.47244094488188981" header="0.51181102362204722" footer="0.31496062992125984"/>
  <pageSetup paperSize="9" scale="85" firstPageNumber="6" orientation="landscape" blackAndWhite="1" useFirstPageNumber="1" r:id="rId1"/>
  <headerFooter alignWithMargins="0">
    <oddFooter>&amp;L&amp;D&amp;RCopyright: Handwerkskammer Düsseldorf</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4662" r:id="rId4" name="Button 86">
              <controlPr defaultSize="0" print="0" autoFill="0" autoPict="0" macro="[0]!PersKostMitarbProdAusblenden">
                <anchor moveWithCells="1" sizeWithCells="1">
                  <from>
                    <xdr:col>9</xdr:col>
                    <xdr:colOff>400050</xdr:colOff>
                    <xdr:row>47</xdr:row>
                    <xdr:rowOff>57150</xdr:rowOff>
                  </from>
                  <to>
                    <xdr:col>9</xdr:col>
                    <xdr:colOff>400050</xdr:colOff>
                    <xdr:row>47</xdr:row>
                    <xdr:rowOff>57150</xdr:rowOff>
                  </to>
                </anchor>
              </controlPr>
            </control>
          </mc:Choice>
        </mc:AlternateContent>
        <mc:AlternateContent xmlns:mc="http://schemas.openxmlformats.org/markup-compatibility/2006">
          <mc:Choice Requires="x14">
            <control shapeId="24664" r:id="rId5" name="Button 88">
              <controlPr defaultSize="0" print="0" autoFill="0" autoPict="0" macro="[0]!PersKostMitarbProdAusblenden">
                <anchor moveWithCells="1" sizeWithCells="1">
                  <from>
                    <xdr:col>9</xdr:col>
                    <xdr:colOff>400050</xdr:colOff>
                    <xdr:row>47</xdr:row>
                    <xdr:rowOff>28575</xdr:rowOff>
                  </from>
                  <to>
                    <xdr:col>9</xdr:col>
                    <xdr:colOff>400050</xdr:colOff>
                    <xdr:row>47</xdr:row>
                    <xdr:rowOff>28575</xdr:rowOff>
                  </to>
                </anchor>
              </controlPr>
            </control>
          </mc:Choice>
        </mc:AlternateContent>
        <mc:AlternateContent xmlns:mc="http://schemas.openxmlformats.org/markup-compatibility/2006">
          <mc:Choice Requires="x14">
            <control shapeId="24665" r:id="rId6" name="Button 89">
              <controlPr defaultSize="0" print="0" autoFill="0" autoPict="0" macro="[0]!PersKostMitarbProdAusblenden">
                <anchor moveWithCells="1" sizeWithCells="1">
                  <from>
                    <xdr:col>9</xdr:col>
                    <xdr:colOff>400050</xdr:colOff>
                    <xdr:row>18</xdr:row>
                    <xdr:rowOff>133350</xdr:rowOff>
                  </from>
                  <to>
                    <xdr:col>9</xdr:col>
                    <xdr:colOff>400050</xdr:colOff>
                    <xdr:row>18</xdr:row>
                    <xdr:rowOff>133350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42211">
    <tabColor theme="4" tint="0.79998168889431442"/>
    <pageSetUpPr fitToPage="1"/>
  </sheetPr>
  <dimension ref="A1:AP599"/>
  <sheetViews>
    <sheetView showGridLines="0" zoomScale="60" zoomScaleNormal="60" workbookViewId="0">
      <selection activeCell="V36" sqref="V36"/>
    </sheetView>
  </sheetViews>
  <sheetFormatPr baseColWidth="10" defaultColWidth="11.42578125" defaultRowHeight="12.75" outlineLevelRow="1" outlineLevelCol="1"/>
  <cols>
    <col min="1" max="1" width="4.7109375" style="14" customWidth="1"/>
    <col min="2" max="2" width="35.28515625" style="14" customWidth="1"/>
    <col min="3" max="3" width="7.42578125" style="19" customWidth="1"/>
    <col min="4" max="4" width="8.5703125" style="14" customWidth="1"/>
    <col min="5" max="5" width="9.7109375" style="14" customWidth="1"/>
    <col min="6" max="6" width="10.140625" style="14" customWidth="1"/>
    <col min="7" max="7" width="8.42578125" style="14" customWidth="1"/>
    <col min="8" max="8" width="11.7109375" style="14" customWidth="1"/>
    <col min="9" max="9" width="16" style="14" customWidth="1"/>
    <col min="10" max="10" width="13.85546875" style="14" customWidth="1"/>
    <col min="11" max="11" width="14.7109375" style="14" customWidth="1"/>
    <col min="12" max="12" width="12.42578125" style="14" customWidth="1"/>
    <col min="13" max="13" width="14.85546875" style="14" customWidth="1"/>
    <col min="14" max="16" width="12" style="14" hidden="1" customWidth="1" outlineLevel="1"/>
    <col min="17" max="17" width="33.140625" style="20" customWidth="1" collapsed="1"/>
    <col min="18" max="18" width="15.85546875" style="20" customWidth="1"/>
    <col min="19" max="40" width="11.42578125" style="20"/>
    <col min="41" max="16384" width="11.42578125" style="14"/>
  </cols>
  <sheetData>
    <row r="1" spans="1:42">
      <c r="Q1" s="300"/>
      <c r="R1" s="300"/>
      <c r="S1" s="300"/>
      <c r="T1" s="300"/>
      <c r="U1" s="300"/>
      <c r="V1" s="300"/>
      <c r="W1" s="300"/>
      <c r="X1" s="300"/>
      <c r="Y1" s="300"/>
      <c r="Z1" s="300"/>
      <c r="AA1" s="300"/>
      <c r="AB1" s="300"/>
      <c r="AC1" s="300"/>
      <c r="AD1" s="300"/>
      <c r="AE1" s="300"/>
      <c r="AF1" s="300"/>
      <c r="AG1" s="300"/>
      <c r="AH1" s="300"/>
      <c r="AI1" s="300"/>
      <c r="AJ1" s="300"/>
      <c r="AK1" s="300"/>
      <c r="AL1" s="300"/>
      <c r="AM1" s="300"/>
      <c r="AN1" s="300"/>
      <c r="AO1" s="300"/>
      <c r="AP1" s="300"/>
    </row>
    <row r="2" spans="1:42">
      <c r="I2" s="1191" t="s">
        <v>520</v>
      </c>
      <c r="J2" s="1192"/>
      <c r="L2" s="1189" t="s">
        <v>519</v>
      </c>
      <c r="M2" s="1190"/>
      <c r="Q2" s="300"/>
      <c r="R2" s="300"/>
      <c r="S2" s="300"/>
      <c r="T2" s="300"/>
      <c r="U2" s="300"/>
      <c r="V2" s="300"/>
      <c r="W2" s="300"/>
      <c r="X2" s="300"/>
      <c r="Y2" s="300"/>
      <c r="Z2" s="300"/>
      <c r="AA2" s="300"/>
      <c r="AB2" s="300"/>
      <c r="AC2" s="300"/>
      <c r="AD2" s="300"/>
      <c r="AE2" s="300"/>
      <c r="AF2" s="300"/>
      <c r="AG2" s="300"/>
      <c r="AH2" s="300"/>
      <c r="AI2" s="300"/>
      <c r="AJ2" s="300"/>
      <c r="AK2" s="300"/>
      <c r="AL2" s="300"/>
      <c r="AM2" s="300"/>
      <c r="AN2" s="300"/>
      <c r="AO2" s="300"/>
      <c r="AP2" s="300"/>
    </row>
    <row r="3" spans="1:42">
      <c r="Q3" s="300"/>
      <c r="R3" s="300"/>
      <c r="S3" s="300"/>
      <c r="T3" s="300"/>
      <c r="U3" s="300"/>
      <c r="V3" s="300"/>
      <c r="W3" s="300"/>
      <c r="X3" s="300"/>
      <c r="Y3" s="300"/>
      <c r="Z3" s="300"/>
      <c r="AA3" s="300"/>
      <c r="AB3" s="300"/>
      <c r="AC3" s="300"/>
      <c r="AD3" s="300"/>
      <c r="AE3" s="300"/>
      <c r="AF3" s="300"/>
      <c r="AG3" s="300"/>
      <c r="AH3" s="300"/>
      <c r="AI3" s="300"/>
      <c r="AJ3" s="300"/>
      <c r="AK3" s="300"/>
      <c r="AL3" s="300"/>
      <c r="AM3" s="300"/>
      <c r="AN3" s="300"/>
      <c r="AO3" s="300"/>
      <c r="AP3" s="300"/>
    </row>
    <row r="4" spans="1:42" ht="27.75" customHeight="1">
      <c r="A4" s="215" t="str">
        <f xml:space="preserve"> CONCATENATE( "Personalkosten 2. Jahr des Unternehmens:  ", Startseite!C14)</f>
        <v xml:space="preserve">Personalkosten 2. Jahr des Unternehmens:  </v>
      </c>
      <c r="B4" s="295"/>
      <c r="C4" s="296"/>
      <c r="D4" s="295"/>
      <c r="E4" s="295"/>
      <c r="F4" s="295"/>
      <c r="G4" s="295"/>
      <c r="H4" s="295"/>
      <c r="I4" s="297" t="str">
        <f>IF(Startseite!D16=0,"","        Planungszeitraum:")</f>
        <v xml:space="preserve">        Planungszeitraum:</v>
      </c>
      <c r="J4" s="297"/>
      <c r="K4" s="298">
        <f>IF(Startseite!D16="","",'Personalkosten 1. Jahr'!O4+30)</f>
        <v>44058</v>
      </c>
      <c r="L4" s="393" t="s">
        <v>197</v>
      </c>
      <c r="M4" s="298">
        <f>IF(K4="","",K4+330)</f>
        <v>44388</v>
      </c>
      <c r="N4" s="295"/>
      <c r="O4" s="295"/>
      <c r="P4" s="295"/>
      <c r="Q4" s="300"/>
      <c r="R4" s="300"/>
      <c r="S4" s="300"/>
      <c r="T4" s="300"/>
      <c r="U4" s="300"/>
      <c r="V4" s="300"/>
      <c r="W4" s="300"/>
      <c r="X4" s="300"/>
      <c r="Y4" s="300"/>
      <c r="Z4" s="300"/>
      <c r="AA4" s="305"/>
      <c r="AB4" s="305"/>
      <c r="AC4" s="305"/>
      <c r="AD4" s="305"/>
      <c r="AE4" s="50"/>
      <c r="AF4" s="50"/>
      <c r="AG4" s="50"/>
      <c r="AH4" s="50"/>
      <c r="AI4" s="50"/>
      <c r="AJ4" s="50"/>
      <c r="AK4" s="50"/>
      <c r="AL4" s="50"/>
      <c r="AM4" s="50"/>
      <c r="AN4" s="50"/>
    </row>
    <row r="5" spans="1:42" ht="25.5">
      <c r="A5" s="302"/>
      <c r="B5" s="295"/>
      <c r="C5" s="296"/>
      <c r="D5" s="295"/>
      <c r="E5" s="295"/>
      <c r="F5" s="297"/>
      <c r="G5" s="297"/>
      <c r="H5" s="297"/>
      <c r="I5" s="295"/>
      <c r="J5" s="303"/>
      <c r="K5" s="299"/>
      <c r="L5" s="304"/>
      <c r="M5" s="295"/>
      <c r="N5" s="295"/>
      <c r="O5" s="295"/>
      <c r="P5" s="295"/>
      <c r="Q5" s="14"/>
      <c r="R5" s="300"/>
      <c r="S5" s="300"/>
      <c r="T5" s="300"/>
      <c r="U5" s="300"/>
      <c r="V5" s="300"/>
      <c r="W5" s="300"/>
      <c r="X5" s="300"/>
      <c r="Y5" s="300"/>
      <c r="Z5" s="300"/>
      <c r="AA5" s="305"/>
      <c r="AB5" s="305"/>
      <c r="AC5" s="305"/>
      <c r="AD5" s="305"/>
      <c r="AE5" s="50"/>
      <c r="AF5" s="50"/>
      <c r="AG5" s="50"/>
      <c r="AH5" s="50"/>
      <c r="AI5" s="50"/>
      <c r="AJ5" s="50"/>
      <c r="AK5" s="50"/>
      <c r="AL5" s="50"/>
      <c r="AM5" s="50"/>
      <c r="AN5" s="50"/>
    </row>
    <row r="6" spans="1:42" ht="20.100000000000001" customHeight="1">
      <c r="A6" s="295"/>
      <c r="B6" s="295"/>
      <c r="C6" s="296"/>
      <c r="D6" s="295"/>
      <c r="E6" s="295"/>
      <c r="F6" s="295"/>
      <c r="G6" s="307" t="s">
        <v>10</v>
      </c>
      <c r="H6" s="295"/>
      <c r="I6" s="295"/>
      <c r="J6" s="973">
        <f>1+0.073+0.0045+0.01525+0.093+0.0125+0.0006+0.035+0.0047</f>
        <v>1.2385499999999996</v>
      </c>
      <c r="K6" s="308"/>
      <c r="L6" s="295"/>
      <c r="M6" s="295"/>
      <c r="N6" s="295"/>
      <c r="O6" s="295"/>
      <c r="P6" s="295"/>
      <c r="Q6" s="301"/>
      <c r="R6" s="300"/>
      <c r="S6" s="300"/>
      <c r="T6" s="300"/>
      <c r="U6" s="300"/>
      <c r="V6" s="300"/>
      <c r="W6" s="300"/>
      <c r="X6" s="300"/>
      <c r="Y6" s="300"/>
      <c r="Z6" s="300"/>
      <c r="AA6" s="305"/>
      <c r="AB6" s="305"/>
      <c r="AC6" s="305"/>
      <c r="AD6" s="305"/>
      <c r="AE6" s="50"/>
      <c r="AF6" s="50"/>
      <c r="AG6" s="50"/>
      <c r="AH6" s="50"/>
      <c r="AI6" s="50"/>
      <c r="AJ6" s="50"/>
      <c r="AK6" s="50"/>
      <c r="AL6" s="50"/>
      <c r="AM6" s="50"/>
      <c r="AN6" s="50"/>
    </row>
    <row r="7" spans="1:42" ht="20.100000000000001" customHeight="1">
      <c r="A7" s="295"/>
      <c r="B7" s="295"/>
      <c r="C7" s="296"/>
      <c r="D7" s="295"/>
      <c r="E7" s="295"/>
      <c r="F7" s="295"/>
      <c r="G7" s="309" t="s">
        <v>323</v>
      </c>
      <c r="H7" s="310"/>
      <c r="I7" s="295"/>
      <c r="J7" s="311">
        <f>1+0.13+0.15+0.009+0.0024+0.0006+0.02</f>
        <v>1.3119999999999996</v>
      </c>
      <c r="K7" s="295"/>
      <c r="L7" s="295"/>
      <c r="M7" s="295"/>
      <c r="N7" s="295"/>
      <c r="O7" s="295"/>
      <c r="P7" s="295"/>
      <c r="Q7" s="14"/>
      <c r="R7" s="300"/>
      <c r="S7" s="300"/>
      <c r="T7" s="300"/>
      <c r="U7" s="300"/>
      <c r="V7" s="300"/>
      <c r="W7" s="300"/>
      <c r="X7" s="300"/>
      <c r="Y7" s="300"/>
      <c r="Z7" s="300"/>
      <c r="AA7" s="305"/>
      <c r="AB7" s="305"/>
      <c r="AC7" s="305"/>
      <c r="AD7" s="305"/>
      <c r="AE7" s="50"/>
      <c r="AF7" s="50"/>
      <c r="AG7" s="50"/>
      <c r="AH7" s="50"/>
      <c r="AI7" s="50"/>
      <c r="AJ7" s="50"/>
      <c r="AK7" s="50"/>
      <c r="AL7" s="50"/>
      <c r="AM7" s="50"/>
      <c r="AN7" s="50"/>
    </row>
    <row r="8" spans="1:42">
      <c r="A8" s="295"/>
      <c r="B8" s="295"/>
      <c r="C8" s="296"/>
      <c r="D8" s="295"/>
      <c r="E8" s="295"/>
      <c r="F8" s="295"/>
      <c r="G8" s="295"/>
      <c r="H8" s="295"/>
      <c r="I8" s="295"/>
      <c r="J8" s="295"/>
      <c r="K8" s="295"/>
      <c r="L8" s="295"/>
      <c r="M8" s="295"/>
      <c r="N8" s="295"/>
      <c r="O8" s="295"/>
      <c r="P8" s="295"/>
      <c r="Q8" s="300"/>
      <c r="R8" s="300"/>
      <c r="S8" s="300"/>
      <c r="T8" s="300"/>
      <c r="U8" s="300"/>
      <c r="V8" s="300"/>
      <c r="W8" s="300"/>
      <c r="X8" s="300"/>
      <c r="Y8" s="300"/>
      <c r="Z8" s="300"/>
      <c r="AA8" s="305"/>
      <c r="AB8" s="305"/>
      <c r="AC8" s="305"/>
      <c r="AD8" s="305"/>
      <c r="AE8" s="50"/>
      <c r="AF8" s="50"/>
      <c r="AG8" s="50"/>
      <c r="AH8" s="50"/>
      <c r="AI8" s="50"/>
      <c r="AJ8" s="50"/>
      <c r="AK8" s="50"/>
      <c r="AL8" s="50"/>
      <c r="AM8" s="50"/>
      <c r="AN8" s="50"/>
    </row>
    <row r="9" spans="1:42" ht="23.25" customHeight="1">
      <c r="A9" s="313"/>
      <c r="B9" s="313"/>
      <c r="C9" s="394"/>
      <c r="D9" s="315"/>
      <c r="E9" s="316"/>
      <c r="F9" s="1181" t="s">
        <v>53</v>
      </c>
      <c r="G9" s="1182"/>
      <c r="H9" s="1183"/>
      <c r="I9" s="295"/>
      <c r="J9" s="295"/>
      <c r="K9" s="295"/>
      <c r="L9" s="295"/>
      <c r="M9" s="295"/>
      <c r="N9" s="1186" t="s">
        <v>198</v>
      </c>
      <c r="O9" s="1187"/>
      <c r="P9" s="1188"/>
      <c r="Q9" s="300"/>
      <c r="R9" s="300"/>
      <c r="S9" s="300"/>
      <c r="T9" s="300"/>
      <c r="U9" s="300"/>
      <c r="V9" s="300"/>
      <c r="W9" s="300"/>
      <c r="X9" s="300"/>
      <c r="Y9" s="300"/>
      <c r="Z9" s="300"/>
      <c r="AA9" s="305"/>
      <c r="AB9" s="305"/>
      <c r="AC9" s="305"/>
      <c r="AD9" s="305"/>
      <c r="AE9" s="50"/>
      <c r="AF9" s="50"/>
      <c r="AG9" s="50"/>
      <c r="AH9" s="50"/>
      <c r="AI9" s="50"/>
      <c r="AJ9" s="50"/>
      <c r="AK9" s="50"/>
      <c r="AL9" s="50"/>
      <c r="AM9" s="50"/>
      <c r="AN9" s="50"/>
    </row>
    <row r="10" spans="1:42">
      <c r="A10" s="317" t="s">
        <v>14</v>
      </c>
      <c r="B10" s="318"/>
      <c r="C10" s="319" t="s">
        <v>178</v>
      </c>
      <c r="D10" s="1184" t="s">
        <v>13</v>
      </c>
      <c r="E10" s="1185"/>
      <c r="F10" s="320" t="s">
        <v>51</v>
      </c>
      <c r="G10" s="320" t="s">
        <v>128</v>
      </c>
      <c r="H10" s="321" t="s">
        <v>50</v>
      </c>
      <c r="I10" s="322" t="s">
        <v>199</v>
      </c>
      <c r="J10" s="322" t="s">
        <v>200</v>
      </c>
      <c r="K10" s="323" t="s">
        <v>11</v>
      </c>
      <c r="L10" s="322" t="s">
        <v>12</v>
      </c>
      <c r="M10" s="322" t="s">
        <v>2</v>
      </c>
      <c r="N10" s="320" t="s">
        <v>178</v>
      </c>
      <c r="O10" s="320" t="s">
        <v>179</v>
      </c>
      <c r="P10" s="320" t="s">
        <v>181</v>
      </c>
      <c r="Q10" s="300"/>
      <c r="R10" s="300"/>
      <c r="S10" s="300"/>
      <c r="T10" s="300"/>
      <c r="U10" s="300"/>
      <c r="V10" s="300"/>
      <c r="W10" s="300"/>
      <c r="X10" s="300"/>
      <c r="Y10" s="300"/>
      <c r="Z10" s="300"/>
      <c r="AA10" s="305"/>
      <c r="AB10" s="305"/>
      <c r="AC10" s="305"/>
      <c r="AD10" s="305"/>
      <c r="AE10" s="50"/>
      <c r="AF10" s="50"/>
      <c r="AG10" s="50"/>
      <c r="AH10" s="50"/>
      <c r="AI10" s="50"/>
      <c r="AJ10" s="50"/>
      <c r="AK10" s="50"/>
      <c r="AL10" s="50"/>
      <c r="AM10" s="50"/>
      <c r="AN10" s="50"/>
    </row>
    <row r="11" spans="1:42">
      <c r="A11" s="324"/>
      <c r="B11" s="325"/>
      <c r="C11" s="326"/>
      <c r="D11" s="327" t="s">
        <v>16</v>
      </c>
      <c r="E11" s="327"/>
      <c r="F11" s="328" t="s">
        <v>36</v>
      </c>
      <c r="G11" s="329" t="s">
        <v>129</v>
      </c>
      <c r="H11" s="330" t="s">
        <v>29</v>
      </c>
      <c r="I11" s="331" t="s">
        <v>29</v>
      </c>
      <c r="J11" s="331" t="s">
        <v>29</v>
      </c>
      <c r="K11" s="331" t="s">
        <v>201</v>
      </c>
      <c r="L11" s="331" t="s">
        <v>15</v>
      </c>
      <c r="M11" s="331" t="s">
        <v>37</v>
      </c>
      <c r="N11" s="328" t="s">
        <v>202</v>
      </c>
      <c r="O11" s="328" t="s">
        <v>180</v>
      </c>
      <c r="P11" s="328" t="s">
        <v>182</v>
      </c>
      <c r="Q11" s="300"/>
      <c r="R11" s="300"/>
      <c r="S11" s="300"/>
      <c r="T11" s="300"/>
      <c r="U11" s="300"/>
      <c r="V11" s="300"/>
      <c r="W11" s="300"/>
      <c r="X11" s="300"/>
      <c r="Y11" s="300"/>
      <c r="Z11" s="300"/>
      <c r="AA11" s="305"/>
      <c r="AB11" s="305"/>
      <c r="AC11" s="305"/>
      <c r="AD11" s="305"/>
      <c r="AE11" s="50"/>
      <c r="AF11" s="50"/>
      <c r="AG11" s="50"/>
      <c r="AH11" s="50"/>
      <c r="AI11" s="50"/>
      <c r="AJ11" s="50"/>
      <c r="AK11" s="50"/>
      <c r="AL11" s="50"/>
      <c r="AM11" s="50"/>
      <c r="AN11" s="50"/>
    </row>
    <row r="12" spans="1:42" ht="12.75" customHeight="1">
      <c r="A12" s="324"/>
      <c r="B12" s="332" t="s">
        <v>373</v>
      </c>
      <c r="C12" s="326"/>
      <c r="D12" s="331" t="s">
        <v>203</v>
      </c>
      <c r="E12" s="331" t="s">
        <v>204</v>
      </c>
      <c r="F12" s="333" t="s">
        <v>102</v>
      </c>
      <c r="G12" s="329" t="s">
        <v>130</v>
      </c>
      <c r="H12" s="330" t="s">
        <v>102</v>
      </c>
      <c r="I12" s="331" t="s">
        <v>205</v>
      </c>
      <c r="J12" s="331" t="s">
        <v>189</v>
      </c>
      <c r="K12" s="331" t="s">
        <v>72</v>
      </c>
      <c r="L12" s="331" t="s">
        <v>102</v>
      </c>
      <c r="M12" s="331" t="s">
        <v>102</v>
      </c>
      <c r="N12" s="328" t="s">
        <v>206</v>
      </c>
      <c r="O12" s="328" t="s">
        <v>72</v>
      </c>
      <c r="P12" s="328"/>
      <c r="Q12" s="300"/>
      <c r="R12" s="300"/>
      <c r="S12" s="300"/>
      <c r="T12" s="300"/>
      <c r="U12" s="300"/>
      <c r="V12" s="300"/>
      <c r="W12" s="300"/>
      <c r="X12" s="300"/>
      <c r="Y12" s="300"/>
      <c r="Z12" s="300"/>
      <c r="AA12" s="305"/>
      <c r="AB12" s="305"/>
      <c r="AC12" s="305"/>
      <c r="AD12" s="305"/>
      <c r="AE12" s="50"/>
      <c r="AF12" s="50"/>
      <c r="AG12" s="50"/>
      <c r="AH12" s="50"/>
      <c r="AI12" s="50"/>
      <c r="AJ12" s="50"/>
      <c r="AK12" s="50"/>
      <c r="AL12" s="50"/>
      <c r="AM12" s="50"/>
      <c r="AN12" s="50"/>
    </row>
    <row r="13" spans="1:42" ht="12.75" customHeight="1">
      <c r="A13" s="324"/>
      <c r="B13" s="325"/>
      <c r="C13" s="326"/>
      <c r="D13" s="331" t="s">
        <v>207</v>
      </c>
      <c r="E13" s="334" t="s">
        <v>207</v>
      </c>
      <c r="F13" s="333"/>
      <c r="G13" s="329"/>
      <c r="H13" s="330"/>
      <c r="I13" s="331" t="s">
        <v>102</v>
      </c>
      <c r="J13" s="331" t="s">
        <v>102</v>
      </c>
      <c r="K13" s="331"/>
      <c r="L13" s="331"/>
      <c r="M13" s="331"/>
      <c r="N13" s="328"/>
      <c r="O13" s="328"/>
      <c r="P13" s="328"/>
      <c r="Q13" s="300"/>
      <c r="R13" s="300"/>
      <c r="S13" s="300"/>
      <c r="T13" s="300"/>
      <c r="U13" s="300"/>
      <c r="V13" s="300"/>
      <c r="W13" s="300"/>
      <c r="X13" s="300"/>
      <c r="Y13" s="300"/>
      <c r="Z13" s="300"/>
      <c r="AA13" s="305"/>
      <c r="AB13" s="305"/>
      <c r="AC13" s="305"/>
      <c r="AD13" s="305"/>
      <c r="AE13" s="50"/>
      <c r="AF13" s="50"/>
      <c r="AG13" s="50"/>
      <c r="AH13" s="50"/>
      <c r="AI13" s="50"/>
      <c r="AJ13" s="50"/>
      <c r="AK13" s="50"/>
      <c r="AL13" s="50"/>
      <c r="AM13" s="50"/>
      <c r="AN13" s="50"/>
    </row>
    <row r="14" spans="1:42" ht="12.75" customHeight="1">
      <c r="A14" s="335"/>
      <c r="B14" s="336"/>
      <c r="C14" s="337"/>
      <c r="D14" s="338"/>
      <c r="E14" s="339"/>
      <c r="F14" s="340"/>
      <c r="G14" s="340"/>
      <c r="H14" s="341"/>
      <c r="I14" s="338"/>
      <c r="J14" s="338"/>
      <c r="K14" s="338"/>
      <c r="L14" s="338"/>
      <c r="M14" s="338"/>
      <c r="N14" s="342"/>
      <c r="O14" s="342"/>
      <c r="P14" s="342"/>
      <c r="Q14" s="300"/>
      <c r="R14" s="300"/>
      <c r="S14" s="300"/>
      <c r="T14" s="300"/>
      <c r="U14" s="300"/>
      <c r="V14" s="300"/>
      <c r="W14" s="300"/>
      <c r="X14" s="300"/>
      <c r="Y14" s="300"/>
      <c r="Z14" s="300"/>
      <c r="AA14" s="305"/>
      <c r="AB14" s="305"/>
      <c r="AC14" s="305"/>
      <c r="AD14" s="305"/>
      <c r="AE14" s="50"/>
      <c r="AF14" s="50"/>
      <c r="AG14" s="50"/>
      <c r="AH14" s="50"/>
      <c r="AI14" s="50"/>
      <c r="AJ14" s="50"/>
      <c r="AK14" s="50"/>
      <c r="AL14" s="50"/>
      <c r="AM14" s="50"/>
      <c r="AN14" s="50"/>
    </row>
    <row r="15" spans="1:42" ht="20.100000000000001" customHeight="1">
      <c r="A15" s="343">
        <v>1</v>
      </c>
      <c r="B15" s="961"/>
      <c r="C15" s="962"/>
      <c r="D15" s="963"/>
      <c r="E15" s="964"/>
      <c r="F15" s="896"/>
      <c r="G15" s="899"/>
      <c r="H15" s="898"/>
      <c r="I15" s="344">
        <f>IF(C15=0,0,IF(C15&gt;=1,IF(AND(OR(F15&gt;=1,G15&gt;=1), H15&gt;1),"Lohn/Gehalt ???",C15*IF(F15="",H15,F15*G15*4.33))))</f>
        <v>0</v>
      </c>
      <c r="J15" s="345">
        <f>IF(C15="",0,(IF(I15/C15&lt;451,I15*J$7,I15*J$6)))</f>
        <v>0</v>
      </c>
      <c r="K15" s="966"/>
      <c r="L15" s="901"/>
      <c r="M15" s="346">
        <f t="shared" ref="M15:M34" si="0">IF(AND(D15="",E15=""),J15*12+K15*J15+L15*IF(I15&lt;401,J$7,J$6),IF(OR(D15="",E15="",D15=0,E15=0,D15&gt;E15),0,J15*(E15-D15+1)+J15*K15+L15*IF(I15&lt;401,J$7,J$6)))</f>
        <v>0</v>
      </c>
      <c r="N15" s="347">
        <f t="shared" ref="N15:N36" si="1">$C15*(IF($D15="",1,IF($D15="bis",$E15/12,IF($D15="ab",(12-$E15+1)/12,((E15+1)-D15)/12))))</f>
        <v>0</v>
      </c>
      <c r="O15" s="972"/>
      <c r="P15" s="348">
        <f t="shared" ref="P15:P36" si="2">N15*O15</f>
        <v>0</v>
      </c>
      <c r="Q15" s="873" t="str">
        <f>IF(AND(Z15="ja",AA15=""),"Vervollständigen Sie bitte die Eingaben zur zeitlichen Einschränkung in Spalten D - E",IF(AND(Z15="",AA15="ja"),"Bitte wählen Sie in den Spalten F - H zwischen Bruttolohn pro Stunde und Bruttogehalt pro Monat",IF(AND(Z15="ja",AA15="ja"),"Überprüfen Sie die Eingaben zur zeitlichen Einschränkung sowie zur Lohn-/Gehaltsangabe","")))</f>
        <v/>
      </c>
      <c r="R15" s="301"/>
      <c r="S15" s="300"/>
      <c r="T15" s="300"/>
      <c r="U15" s="300"/>
      <c r="V15" s="875"/>
      <c r="W15" s="300"/>
      <c r="X15" s="875" t="str">
        <f t="shared" ref="X15:X38" si="3">IF(ISERROR(M15),"",IF(AND($C15&gt;0,$J15&gt;0,$J15&lt;=$C15*$J$7*450,$M15&gt;$C15*7085),"Überprüfe ggf. Minijob(s)",""))</f>
        <v/>
      </c>
      <c r="Y15" s="300"/>
      <c r="Z15" s="874" t="str">
        <f t="shared" ref="Z15:Z38" si="4">IF(AND($D15="",$E15=""),"",IF(OR($D15="",$E15="",$D15=0,$E15=0,$D15&gt;$E15),"ja",""))</f>
        <v/>
      </c>
      <c r="AA15" s="874" t="str">
        <f t="shared" ref="AA15:AA38" si="5">IF(OR(AND(F15&gt;0,G15&gt;0,H15&gt;0),AND(F15&gt;0,H15&gt;0),AND(G15&gt;0,H15&gt;0)),"ja","")</f>
        <v/>
      </c>
      <c r="AB15" s="305"/>
      <c r="AC15" s="305"/>
      <c r="AD15" s="305"/>
      <c r="AE15" s="50"/>
      <c r="AF15" s="50"/>
      <c r="AG15" s="50"/>
      <c r="AH15" s="50"/>
      <c r="AI15" s="50"/>
      <c r="AJ15" s="50"/>
      <c r="AK15" s="50"/>
      <c r="AL15" s="50"/>
      <c r="AM15" s="50"/>
      <c r="AN15" s="50"/>
    </row>
    <row r="16" spans="1:42" ht="20.100000000000001" customHeight="1">
      <c r="A16" s="343">
        <v>2</v>
      </c>
      <c r="B16" s="961"/>
      <c r="C16" s="962"/>
      <c r="D16" s="963"/>
      <c r="E16" s="964"/>
      <c r="F16" s="896"/>
      <c r="G16" s="899"/>
      <c r="H16" s="898"/>
      <c r="I16" s="353">
        <f>IF(C16=0,0,IF(C16&gt;=1,C16*IF(F16="",H16,F16*G16*4.33)))</f>
        <v>0</v>
      </c>
      <c r="J16" s="345">
        <f>IF(C16="",0,(IF(I16/C16&lt;451,I16*J$7,I16*J$6)))</f>
        <v>0</v>
      </c>
      <c r="K16" s="966"/>
      <c r="L16" s="901"/>
      <c r="M16" s="346">
        <f t="shared" si="0"/>
        <v>0</v>
      </c>
      <c r="N16" s="347">
        <f t="shared" si="1"/>
        <v>0</v>
      </c>
      <c r="O16" s="972"/>
      <c r="P16" s="348">
        <f t="shared" si="2"/>
        <v>0</v>
      </c>
      <c r="Q16" s="873" t="str">
        <f>IF(AND(Z16="ja",AA16=""),"Vervollständigen Sie bitte die Eingaben zur zeitlichen Einschränkung in Spalten D - E",IF(AND(Z16="",AA16="ja"),"Bitte wählen Sie in den Spalten F - H zwischen Bruttolohn pro Stunde und Bruttogehalt pro Monat",IF(AND(Z16="ja",AA16="ja"),"Überprüfen Sie die Eingaben zur zeitlichen Einschränkung sowie zur Lohn-/Gehaltsangabe","")))</f>
        <v/>
      </c>
      <c r="R16" s="301"/>
      <c r="S16" s="300"/>
      <c r="T16" s="300"/>
      <c r="U16" s="300"/>
      <c r="V16" s="875"/>
      <c r="W16" s="300"/>
      <c r="X16" s="875" t="str">
        <f t="shared" si="3"/>
        <v/>
      </c>
      <c r="Y16" s="300"/>
      <c r="Z16" s="874" t="str">
        <f t="shared" si="4"/>
        <v/>
      </c>
      <c r="AA16" s="874" t="str">
        <f t="shared" si="5"/>
        <v/>
      </c>
      <c r="AB16" s="305"/>
      <c r="AC16" s="305"/>
      <c r="AD16" s="305"/>
      <c r="AE16" s="50"/>
      <c r="AF16" s="50"/>
      <c r="AG16" s="50"/>
      <c r="AH16" s="50"/>
      <c r="AI16" s="50"/>
      <c r="AJ16" s="50"/>
      <c r="AK16" s="50"/>
      <c r="AL16" s="50"/>
      <c r="AM16" s="50"/>
      <c r="AN16" s="50"/>
    </row>
    <row r="17" spans="1:40" ht="20.100000000000001" customHeight="1">
      <c r="A17" s="343">
        <v>3</v>
      </c>
      <c r="B17" s="961"/>
      <c r="C17" s="962"/>
      <c r="D17" s="963"/>
      <c r="E17" s="964"/>
      <c r="F17" s="899"/>
      <c r="G17" s="898"/>
      <c r="H17" s="898"/>
      <c r="I17" s="353">
        <f>IF(C17=0,0,IF(C17&gt;=1,C17*IF(F17="",H17,F17*G17*4.33)))</f>
        <v>0</v>
      </c>
      <c r="J17" s="345">
        <f>IF(C17="",0,(IF(I17/C17&lt;451,I17*J$7,I17*J$6)))</f>
        <v>0</v>
      </c>
      <c r="K17" s="966"/>
      <c r="L17" s="901"/>
      <c r="M17" s="346">
        <f t="shared" si="0"/>
        <v>0</v>
      </c>
      <c r="N17" s="347">
        <f t="shared" si="1"/>
        <v>0</v>
      </c>
      <c r="O17" s="972"/>
      <c r="P17" s="348">
        <f t="shared" si="2"/>
        <v>0</v>
      </c>
      <c r="Q17" s="873" t="str">
        <f>IF(AND(Z17="ja",AA17=""),"Vervollständigen Sie bitte die Eingaben zur zeitlichen Einschränkung in Spalten D - E",IF(AND(Z17="",AA17="ja"),"Bitte wählen Sie in den Spalten F - H zwischen Bruttolohn pro Stunde und Bruttogehalt pro Monat",IF(AND(Z17="ja",AA17="ja"),"Überprüfen Sie die Eingaben zur zeitlichen Einschränkung sowie zur Lohn-/Gehaltsangabe","")))</f>
        <v/>
      </c>
      <c r="R17" s="301"/>
      <c r="S17" s="300"/>
      <c r="T17" s="300"/>
      <c r="U17" s="300"/>
      <c r="V17" s="875"/>
      <c r="W17" s="300"/>
      <c r="X17" s="875" t="str">
        <f t="shared" si="3"/>
        <v/>
      </c>
      <c r="Y17" s="300"/>
      <c r="Z17" s="874" t="str">
        <f t="shared" si="4"/>
        <v/>
      </c>
      <c r="AA17" s="874" t="str">
        <f t="shared" si="5"/>
        <v/>
      </c>
      <c r="AB17" s="305"/>
      <c r="AC17" s="305"/>
      <c r="AD17" s="305"/>
      <c r="AE17" s="50"/>
      <c r="AF17" s="50"/>
      <c r="AG17" s="50"/>
      <c r="AH17" s="50"/>
      <c r="AI17" s="50"/>
      <c r="AJ17" s="50"/>
      <c r="AK17" s="50"/>
      <c r="AL17" s="50"/>
      <c r="AM17" s="50"/>
      <c r="AN17" s="50"/>
    </row>
    <row r="18" spans="1:40" ht="20.100000000000001" customHeight="1">
      <c r="A18" s="343">
        <v>4</v>
      </c>
      <c r="B18" s="965"/>
      <c r="C18" s="962"/>
      <c r="D18" s="963"/>
      <c r="E18" s="964"/>
      <c r="F18" s="900"/>
      <c r="G18" s="905"/>
      <c r="H18" s="898"/>
      <c r="I18" s="353">
        <f>IF(C18=0,0,IF(C18&gt;=1,C18*IF(F18="",H18,F18*G18*4.33)))</f>
        <v>0</v>
      </c>
      <c r="J18" s="345">
        <f>IF(C18="",0,(IF(I18/C18&lt;451,I18*J$7,I18*J$6)))</f>
        <v>0</v>
      </c>
      <c r="K18" s="966"/>
      <c r="L18" s="901"/>
      <c r="M18" s="346">
        <f t="shared" si="0"/>
        <v>0</v>
      </c>
      <c r="N18" s="347">
        <f t="shared" si="1"/>
        <v>0</v>
      </c>
      <c r="O18" s="972"/>
      <c r="P18" s="348">
        <f t="shared" si="2"/>
        <v>0</v>
      </c>
      <c r="Q18" s="873" t="str">
        <f>IF(AND(Z18="ja",AA18=""),"Vervollständigen Sie bitte die Eingaben zur zeitlichen Einschränkung in Spalten D - E",IF(AND(Z18="",AA18="ja"),"Bitte wählen Sie in den Spalten F - H zwischen Bruttolohn pro Stunde und Bruttogehalt pro Monat",IF(AND(Z18="ja",AA18="ja"),"Überprüfen Sie die Eingaben zur zeitlichen Einschränkung sowie zur Lohn-/Gehaltsangabe","")))</f>
        <v/>
      </c>
      <c r="R18" s="301"/>
      <c r="S18" s="300"/>
      <c r="T18" s="300"/>
      <c r="U18" s="300"/>
      <c r="V18" s="875"/>
      <c r="W18" s="300"/>
      <c r="X18" s="875" t="str">
        <f t="shared" si="3"/>
        <v/>
      </c>
      <c r="Y18" s="300"/>
      <c r="Z18" s="874" t="str">
        <f t="shared" si="4"/>
        <v/>
      </c>
      <c r="AA18" s="874" t="str">
        <f t="shared" si="5"/>
        <v/>
      </c>
      <c r="AB18" s="305"/>
      <c r="AC18" s="305"/>
      <c r="AD18" s="305"/>
      <c r="AE18" s="50"/>
      <c r="AF18" s="50"/>
      <c r="AG18" s="50"/>
      <c r="AH18" s="50"/>
      <c r="AI18" s="50"/>
      <c r="AJ18" s="50"/>
      <c r="AK18" s="50"/>
      <c r="AL18" s="50"/>
      <c r="AM18" s="50"/>
      <c r="AN18" s="50"/>
    </row>
    <row r="19" spans="1:40" ht="20.100000000000001" customHeight="1">
      <c r="A19" s="343">
        <v>5</v>
      </c>
      <c r="B19" s="965"/>
      <c r="C19" s="962"/>
      <c r="D19" s="963"/>
      <c r="E19" s="964"/>
      <c r="F19" s="899"/>
      <c r="G19" s="898"/>
      <c r="H19" s="898"/>
      <c r="I19" s="353">
        <f>IF(C19=0,0,IF(C19&gt;=1,C19*IF(F19="",H19,F19*G19*4.33)))</f>
        <v>0</v>
      </c>
      <c r="J19" s="345">
        <f t="shared" ref="J19:J34" si="6">IF(C19*H19&lt;C19*451,I19*J$7,I19*J$6)</f>
        <v>0</v>
      </c>
      <c r="K19" s="966"/>
      <c r="L19" s="901"/>
      <c r="M19" s="346">
        <f t="shared" si="0"/>
        <v>0</v>
      </c>
      <c r="N19" s="347">
        <f t="shared" si="1"/>
        <v>0</v>
      </c>
      <c r="O19" s="972"/>
      <c r="P19" s="348">
        <f t="shared" si="2"/>
        <v>0</v>
      </c>
      <c r="Q19" s="873" t="str">
        <f>IF(AND(Z19="ja",AA19=""),"Vervollständigen Sie bitte die Eingaben zur zeitlichen Einschränkung in Spalten D - E",IF(AND(Z19="",AA19="ja"),"Bitte wählen Sie in den Spalten F - H zwischen Bruttolohn pro Stunde und Bruttogehalt pro Monat",IF(AND(Z19="ja",AA19="ja"),"Überprüfen Sie die Eingaben zur zeitlichen Einschränkung sowie zur Lohn-/Gehaltsangabe","")))</f>
        <v/>
      </c>
      <c r="R19" s="301"/>
      <c r="S19" s="300"/>
      <c r="T19" s="300"/>
      <c r="U19" s="300"/>
      <c r="V19" s="875"/>
      <c r="W19" s="300"/>
      <c r="X19" s="875" t="str">
        <f t="shared" si="3"/>
        <v/>
      </c>
      <c r="Y19" s="300"/>
      <c r="Z19" s="874" t="str">
        <f t="shared" si="4"/>
        <v/>
      </c>
      <c r="AA19" s="874" t="str">
        <f t="shared" si="5"/>
        <v/>
      </c>
      <c r="AB19" s="305"/>
      <c r="AC19" s="305"/>
      <c r="AD19" s="305"/>
      <c r="AE19" s="50"/>
      <c r="AF19" s="50"/>
      <c r="AG19" s="50"/>
      <c r="AH19" s="50"/>
      <c r="AI19" s="50"/>
      <c r="AJ19" s="50"/>
      <c r="AK19" s="50"/>
      <c r="AL19" s="50"/>
      <c r="AM19" s="50"/>
      <c r="AN19" s="50"/>
    </row>
    <row r="20" spans="1:40" ht="20.100000000000001" customHeight="1">
      <c r="A20" s="343">
        <v>6</v>
      </c>
      <c r="B20" s="965"/>
      <c r="C20" s="962"/>
      <c r="D20" s="963"/>
      <c r="E20" s="964"/>
      <c r="F20" s="900"/>
      <c r="G20" s="898"/>
      <c r="H20" s="898"/>
      <c r="I20" s="353">
        <f>IF(C20=0,0,IF(C20&gt;=1,C20*IF(F20="",H20,F20*G20*4.33)))</f>
        <v>0</v>
      </c>
      <c r="J20" s="345">
        <f t="shared" si="6"/>
        <v>0</v>
      </c>
      <c r="K20" s="966"/>
      <c r="L20" s="901"/>
      <c r="M20" s="346">
        <f t="shared" si="0"/>
        <v>0</v>
      </c>
      <c r="N20" s="347">
        <f t="shared" si="1"/>
        <v>0</v>
      </c>
      <c r="O20" s="972"/>
      <c r="P20" s="348">
        <f t="shared" si="2"/>
        <v>0</v>
      </c>
      <c r="Q20" s="873" t="str">
        <f t="shared" ref="Q20:Q38" si="7">IF(AND(Z20="ja",AA20=""),"Vervollständigen Sie bitte die Eingaben zur zeitlichen Einschränkung in Spalten D - E",IF(AND(Z20="",AA20="ja"),"Bitte wählen Sie in den Spalten F - H zwischen Bruttolohn pro Stunde und Bruttogehalt pro Monat",IF(AND(Z20="ja",AA20="ja"),"Überprüfen Sie die Eingaben zur zeitlichen Einschränkung sowie zur Lohn-/Gehaltsangabe","")))</f>
        <v/>
      </c>
      <c r="R20" s="301"/>
      <c r="S20" s="300"/>
      <c r="T20" s="300"/>
      <c r="U20" s="300"/>
      <c r="V20" s="875"/>
      <c r="W20" s="300"/>
      <c r="X20" s="875" t="str">
        <f t="shared" si="3"/>
        <v/>
      </c>
      <c r="Y20" s="300"/>
      <c r="Z20" s="874" t="str">
        <f t="shared" si="4"/>
        <v/>
      </c>
      <c r="AA20" s="874" t="str">
        <f t="shared" si="5"/>
        <v/>
      </c>
      <c r="AB20" s="305"/>
      <c r="AC20" s="305"/>
      <c r="AD20" s="305"/>
      <c r="AE20" s="50"/>
      <c r="AF20" s="50"/>
      <c r="AG20" s="50"/>
      <c r="AH20" s="50"/>
      <c r="AI20" s="50"/>
      <c r="AJ20" s="50"/>
      <c r="AK20" s="50"/>
      <c r="AL20" s="50"/>
      <c r="AM20" s="50"/>
      <c r="AN20" s="50"/>
    </row>
    <row r="21" spans="1:40" ht="20.100000000000001" customHeight="1">
      <c r="A21" s="343">
        <v>7</v>
      </c>
      <c r="B21" s="965"/>
      <c r="C21" s="962"/>
      <c r="D21" s="963"/>
      <c r="E21" s="964"/>
      <c r="F21" s="900"/>
      <c r="G21" s="898"/>
      <c r="H21" s="898"/>
      <c r="I21" s="353">
        <f t="shared" ref="I21:I32" si="8">IF(C21=0,0,IF(C21&gt;=1,C21*IF(F21="",H21,F21*G21*4.33)))</f>
        <v>0</v>
      </c>
      <c r="J21" s="345">
        <f t="shared" si="6"/>
        <v>0</v>
      </c>
      <c r="K21" s="966"/>
      <c r="L21" s="901"/>
      <c r="M21" s="346">
        <f t="shared" si="0"/>
        <v>0</v>
      </c>
      <c r="N21" s="347">
        <f t="shared" si="1"/>
        <v>0</v>
      </c>
      <c r="O21" s="972"/>
      <c r="P21" s="348">
        <f t="shared" si="2"/>
        <v>0</v>
      </c>
      <c r="Q21" s="873" t="str">
        <f t="shared" si="7"/>
        <v/>
      </c>
      <c r="R21" s="301"/>
      <c r="S21" s="300"/>
      <c r="T21" s="300"/>
      <c r="U21" s="300"/>
      <c r="V21" s="875"/>
      <c r="W21" s="300"/>
      <c r="X21" s="875" t="str">
        <f t="shared" si="3"/>
        <v/>
      </c>
      <c r="Y21" s="300"/>
      <c r="Z21" s="874" t="str">
        <f t="shared" si="4"/>
        <v/>
      </c>
      <c r="AA21" s="874" t="str">
        <f t="shared" si="5"/>
        <v/>
      </c>
      <c r="AB21" s="305"/>
      <c r="AC21" s="305"/>
      <c r="AD21" s="305"/>
      <c r="AE21" s="50"/>
      <c r="AF21" s="50"/>
      <c r="AG21" s="50"/>
      <c r="AH21" s="50"/>
      <c r="AI21" s="50"/>
      <c r="AJ21" s="50"/>
      <c r="AK21" s="50"/>
      <c r="AL21" s="50"/>
      <c r="AM21" s="50"/>
      <c r="AN21" s="50"/>
    </row>
    <row r="22" spans="1:40" ht="20.100000000000001" customHeight="1">
      <c r="A22" s="343">
        <v>8</v>
      </c>
      <c r="B22" s="965"/>
      <c r="C22" s="962"/>
      <c r="D22" s="963"/>
      <c r="E22" s="964"/>
      <c r="F22" s="900"/>
      <c r="G22" s="898"/>
      <c r="H22" s="898"/>
      <c r="I22" s="353">
        <f t="shared" si="8"/>
        <v>0</v>
      </c>
      <c r="J22" s="345">
        <f t="shared" si="6"/>
        <v>0</v>
      </c>
      <c r="K22" s="966"/>
      <c r="L22" s="901"/>
      <c r="M22" s="346">
        <f t="shared" si="0"/>
        <v>0</v>
      </c>
      <c r="N22" s="347">
        <f t="shared" si="1"/>
        <v>0</v>
      </c>
      <c r="O22" s="972"/>
      <c r="P22" s="348">
        <f t="shared" si="2"/>
        <v>0</v>
      </c>
      <c r="Q22" s="873"/>
      <c r="R22" s="301"/>
      <c r="S22" s="300"/>
      <c r="T22" s="300"/>
      <c r="U22" s="300"/>
      <c r="V22" s="875"/>
      <c r="W22" s="300"/>
      <c r="X22" s="875" t="str">
        <f t="shared" si="3"/>
        <v/>
      </c>
      <c r="Y22" s="300"/>
      <c r="Z22" s="874" t="str">
        <f t="shared" si="4"/>
        <v/>
      </c>
      <c r="AA22" s="874" t="str">
        <f t="shared" si="5"/>
        <v/>
      </c>
      <c r="AB22" s="305"/>
      <c r="AC22" s="305"/>
      <c r="AD22" s="305"/>
      <c r="AE22" s="50"/>
      <c r="AF22" s="50"/>
      <c r="AG22" s="50"/>
      <c r="AH22" s="50"/>
      <c r="AI22" s="50"/>
      <c r="AJ22" s="50"/>
      <c r="AK22" s="50"/>
      <c r="AL22" s="50"/>
      <c r="AM22" s="50"/>
      <c r="AN22" s="50"/>
    </row>
    <row r="23" spans="1:40" ht="20.100000000000001" hidden="1" customHeight="1" outlineLevel="1">
      <c r="A23" s="343">
        <v>9</v>
      </c>
      <c r="B23" s="965"/>
      <c r="C23" s="962"/>
      <c r="D23" s="963"/>
      <c r="E23" s="964"/>
      <c r="F23" s="900"/>
      <c r="G23" s="898"/>
      <c r="H23" s="898"/>
      <c r="I23" s="353">
        <f t="shared" si="8"/>
        <v>0</v>
      </c>
      <c r="J23" s="345">
        <f t="shared" si="6"/>
        <v>0</v>
      </c>
      <c r="K23" s="966"/>
      <c r="L23" s="901"/>
      <c r="M23" s="346">
        <f t="shared" si="0"/>
        <v>0</v>
      </c>
      <c r="N23" s="347">
        <f t="shared" si="1"/>
        <v>0</v>
      </c>
      <c r="O23" s="972"/>
      <c r="P23" s="348">
        <f t="shared" si="2"/>
        <v>0</v>
      </c>
      <c r="Q23" s="873" t="str">
        <f t="shared" si="7"/>
        <v/>
      </c>
      <c r="R23" s="301"/>
      <c r="S23" s="300"/>
      <c r="T23" s="300"/>
      <c r="U23" s="300"/>
      <c r="V23" s="875"/>
      <c r="W23" s="300"/>
      <c r="X23" s="875" t="str">
        <f t="shared" si="3"/>
        <v/>
      </c>
      <c r="Y23" s="300"/>
      <c r="Z23" s="874" t="str">
        <f t="shared" si="4"/>
        <v/>
      </c>
      <c r="AA23" s="874" t="str">
        <f t="shared" si="5"/>
        <v/>
      </c>
      <c r="AB23" s="305"/>
      <c r="AC23" s="305"/>
      <c r="AD23" s="305"/>
      <c r="AE23" s="50"/>
      <c r="AF23" s="50"/>
      <c r="AG23" s="50"/>
      <c r="AH23" s="50"/>
      <c r="AI23" s="50"/>
      <c r="AJ23" s="50"/>
      <c r="AK23" s="50"/>
      <c r="AL23" s="50"/>
      <c r="AM23" s="50"/>
      <c r="AN23" s="50"/>
    </row>
    <row r="24" spans="1:40" ht="20.100000000000001" hidden="1" customHeight="1" outlineLevel="1">
      <c r="A24" s="343">
        <v>10</v>
      </c>
      <c r="B24" s="965"/>
      <c r="C24" s="962"/>
      <c r="D24" s="963"/>
      <c r="E24" s="964"/>
      <c r="F24" s="900"/>
      <c r="G24" s="898"/>
      <c r="H24" s="898"/>
      <c r="I24" s="353">
        <f t="shared" si="8"/>
        <v>0</v>
      </c>
      <c r="J24" s="345">
        <f t="shared" si="6"/>
        <v>0</v>
      </c>
      <c r="K24" s="966"/>
      <c r="L24" s="901"/>
      <c r="M24" s="346">
        <f t="shared" si="0"/>
        <v>0</v>
      </c>
      <c r="N24" s="347">
        <f t="shared" si="1"/>
        <v>0</v>
      </c>
      <c r="O24" s="972"/>
      <c r="P24" s="348">
        <f t="shared" si="2"/>
        <v>0</v>
      </c>
      <c r="Q24" s="873" t="str">
        <f t="shared" si="7"/>
        <v/>
      </c>
      <c r="R24" s="301"/>
      <c r="S24" s="300"/>
      <c r="T24" s="300"/>
      <c r="U24" s="300"/>
      <c r="V24" s="875"/>
      <c r="W24" s="300"/>
      <c r="X24" s="875" t="str">
        <f t="shared" si="3"/>
        <v/>
      </c>
      <c r="Y24" s="300"/>
      <c r="Z24" s="874" t="str">
        <f t="shared" si="4"/>
        <v/>
      </c>
      <c r="AA24" s="874" t="str">
        <f t="shared" si="5"/>
        <v/>
      </c>
      <c r="AB24" s="305"/>
      <c r="AC24" s="305"/>
      <c r="AD24" s="305"/>
      <c r="AE24" s="50"/>
      <c r="AF24" s="50"/>
      <c r="AG24" s="50"/>
      <c r="AH24" s="50"/>
      <c r="AI24" s="50"/>
      <c r="AJ24" s="50"/>
      <c r="AK24" s="50"/>
      <c r="AL24" s="50"/>
      <c r="AM24" s="50"/>
      <c r="AN24" s="50"/>
    </row>
    <row r="25" spans="1:40" ht="20.100000000000001" hidden="1" customHeight="1" outlineLevel="1">
      <c r="A25" s="343">
        <v>11</v>
      </c>
      <c r="B25" s="965"/>
      <c r="C25" s="962"/>
      <c r="D25" s="963"/>
      <c r="E25" s="964"/>
      <c r="F25" s="900"/>
      <c r="G25" s="898"/>
      <c r="H25" s="898"/>
      <c r="I25" s="353">
        <f t="shared" si="8"/>
        <v>0</v>
      </c>
      <c r="J25" s="345">
        <f t="shared" si="6"/>
        <v>0</v>
      </c>
      <c r="K25" s="966"/>
      <c r="L25" s="901"/>
      <c r="M25" s="346">
        <f t="shared" si="0"/>
        <v>0</v>
      </c>
      <c r="N25" s="347">
        <f t="shared" si="1"/>
        <v>0</v>
      </c>
      <c r="O25" s="972"/>
      <c r="P25" s="348">
        <f t="shared" si="2"/>
        <v>0</v>
      </c>
      <c r="Q25" s="873" t="str">
        <f t="shared" si="7"/>
        <v/>
      </c>
      <c r="R25" s="301"/>
      <c r="S25" s="300"/>
      <c r="T25" s="300"/>
      <c r="U25" s="300"/>
      <c r="V25" s="875"/>
      <c r="W25" s="300"/>
      <c r="X25" s="875" t="str">
        <f t="shared" si="3"/>
        <v/>
      </c>
      <c r="Y25" s="300"/>
      <c r="Z25" s="874" t="str">
        <f t="shared" si="4"/>
        <v/>
      </c>
      <c r="AA25" s="874" t="str">
        <f t="shared" si="5"/>
        <v/>
      </c>
      <c r="AB25" s="305"/>
      <c r="AC25" s="305"/>
      <c r="AD25" s="305"/>
      <c r="AE25" s="50"/>
      <c r="AF25" s="50"/>
      <c r="AG25" s="50"/>
      <c r="AH25" s="50"/>
      <c r="AI25" s="50"/>
      <c r="AJ25" s="50"/>
      <c r="AK25" s="50"/>
      <c r="AL25" s="50"/>
      <c r="AM25" s="50"/>
      <c r="AN25" s="50"/>
    </row>
    <row r="26" spans="1:40" ht="20.100000000000001" hidden="1" customHeight="1" outlineLevel="1">
      <c r="A26" s="343">
        <v>12</v>
      </c>
      <c r="B26" s="965"/>
      <c r="C26" s="962"/>
      <c r="D26" s="963"/>
      <c r="E26" s="964"/>
      <c r="F26" s="900"/>
      <c r="G26" s="898"/>
      <c r="H26" s="898"/>
      <c r="I26" s="353">
        <f t="shared" si="8"/>
        <v>0</v>
      </c>
      <c r="J26" s="345">
        <f t="shared" si="6"/>
        <v>0</v>
      </c>
      <c r="K26" s="966"/>
      <c r="L26" s="901"/>
      <c r="M26" s="346">
        <f t="shared" si="0"/>
        <v>0</v>
      </c>
      <c r="N26" s="347">
        <f t="shared" si="1"/>
        <v>0</v>
      </c>
      <c r="O26" s="972"/>
      <c r="P26" s="348">
        <f t="shared" si="2"/>
        <v>0</v>
      </c>
      <c r="Q26" s="873" t="str">
        <f t="shared" si="7"/>
        <v/>
      </c>
      <c r="R26" s="301"/>
      <c r="S26" s="300"/>
      <c r="T26" s="300"/>
      <c r="U26" s="300"/>
      <c r="V26" s="875"/>
      <c r="W26" s="300"/>
      <c r="X26" s="875" t="str">
        <f t="shared" si="3"/>
        <v/>
      </c>
      <c r="Y26" s="300"/>
      <c r="Z26" s="874" t="str">
        <f t="shared" si="4"/>
        <v/>
      </c>
      <c r="AA26" s="874" t="str">
        <f t="shared" si="5"/>
        <v/>
      </c>
      <c r="AB26" s="305"/>
      <c r="AC26" s="305"/>
      <c r="AD26" s="305"/>
      <c r="AE26" s="50"/>
      <c r="AF26" s="50"/>
      <c r="AG26" s="50"/>
      <c r="AH26" s="50"/>
      <c r="AI26" s="50"/>
      <c r="AJ26" s="50"/>
      <c r="AK26" s="50"/>
      <c r="AL26" s="50"/>
      <c r="AM26" s="50"/>
      <c r="AN26" s="50"/>
    </row>
    <row r="27" spans="1:40" ht="20.100000000000001" hidden="1" customHeight="1" outlineLevel="1">
      <c r="A27" s="343">
        <v>13</v>
      </c>
      <c r="B27" s="965"/>
      <c r="C27" s="962"/>
      <c r="D27" s="963"/>
      <c r="E27" s="964"/>
      <c r="F27" s="900"/>
      <c r="G27" s="898"/>
      <c r="H27" s="898"/>
      <c r="I27" s="353">
        <f t="shared" si="8"/>
        <v>0</v>
      </c>
      <c r="J27" s="345">
        <f t="shared" si="6"/>
        <v>0</v>
      </c>
      <c r="K27" s="966"/>
      <c r="L27" s="901"/>
      <c r="M27" s="346">
        <f t="shared" si="0"/>
        <v>0</v>
      </c>
      <c r="N27" s="347">
        <f t="shared" si="1"/>
        <v>0</v>
      </c>
      <c r="O27" s="972"/>
      <c r="P27" s="348">
        <f t="shared" si="2"/>
        <v>0</v>
      </c>
      <c r="Q27" s="873" t="str">
        <f t="shared" si="7"/>
        <v/>
      </c>
      <c r="R27" s="301"/>
      <c r="S27" s="300"/>
      <c r="T27" s="300"/>
      <c r="U27" s="300"/>
      <c r="V27" s="875"/>
      <c r="W27" s="300"/>
      <c r="X27" s="875" t="str">
        <f t="shared" si="3"/>
        <v/>
      </c>
      <c r="Y27" s="300"/>
      <c r="Z27" s="874" t="str">
        <f t="shared" si="4"/>
        <v/>
      </c>
      <c r="AA27" s="874" t="str">
        <f t="shared" si="5"/>
        <v/>
      </c>
      <c r="AB27" s="305"/>
      <c r="AC27" s="305"/>
      <c r="AD27" s="305"/>
      <c r="AE27" s="50"/>
      <c r="AF27" s="50"/>
      <c r="AG27" s="50"/>
      <c r="AH27" s="50"/>
      <c r="AI27" s="50"/>
      <c r="AJ27" s="50"/>
      <c r="AK27" s="50"/>
      <c r="AL27" s="50"/>
      <c r="AM27" s="50"/>
      <c r="AN27" s="50"/>
    </row>
    <row r="28" spans="1:40" ht="20.100000000000001" hidden="1" customHeight="1" outlineLevel="1">
      <c r="A28" s="343">
        <v>14</v>
      </c>
      <c r="B28" s="965"/>
      <c r="C28" s="962"/>
      <c r="D28" s="963"/>
      <c r="E28" s="964"/>
      <c r="F28" s="900"/>
      <c r="G28" s="898"/>
      <c r="H28" s="898"/>
      <c r="I28" s="353">
        <f t="shared" si="8"/>
        <v>0</v>
      </c>
      <c r="J28" s="345">
        <f t="shared" si="6"/>
        <v>0</v>
      </c>
      <c r="K28" s="966"/>
      <c r="L28" s="901"/>
      <c r="M28" s="346">
        <f t="shared" si="0"/>
        <v>0</v>
      </c>
      <c r="N28" s="347">
        <f t="shared" si="1"/>
        <v>0</v>
      </c>
      <c r="O28" s="972"/>
      <c r="P28" s="348">
        <f t="shared" si="2"/>
        <v>0</v>
      </c>
      <c r="Q28" s="873" t="str">
        <f t="shared" si="7"/>
        <v/>
      </c>
      <c r="R28" s="301"/>
      <c r="S28" s="300"/>
      <c r="T28" s="300"/>
      <c r="U28" s="300"/>
      <c r="V28" s="875"/>
      <c r="W28" s="300"/>
      <c r="X28" s="875" t="str">
        <f t="shared" si="3"/>
        <v/>
      </c>
      <c r="Y28" s="300"/>
      <c r="Z28" s="874" t="str">
        <f t="shared" si="4"/>
        <v/>
      </c>
      <c r="AA28" s="874" t="str">
        <f t="shared" si="5"/>
        <v/>
      </c>
      <c r="AB28" s="305"/>
      <c r="AC28" s="305"/>
      <c r="AD28" s="305"/>
      <c r="AE28" s="50"/>
      <c r="AF28" s="50"/>
      <c r="AG28" s="50"/>
      <c r="AH28" s="50"/>
      <c r="AI28" s="50"/>
      <c r="AJ28" s="50"/>
      <c r="AK28" s="50"/>
      <c r="AL28" s="50"/>
      <c r="AM28" s="50"/>
      <c r="AN28" s="50"/>
    </row>
    <row r="29" spans="1:40" ht="20.100000000000001" hidden="1" customHeight="1" outlineLevel="1">
      <c r="A29" s="343">
        <v>15</v>
      </c>
      <c r="B29" s="965"/>
      <c r="C29" s="962"/>
      <c r="D29" s="963"/>
      <c r="E29" s="964"/>
      <c r="F29" s="900"/>
      <c r="G29" s="898"/>
      <c r="H29" s="898"/>
      <c r="I29" s="353">
        <f t="shared" si="8"/>
        <v>0</v>
      </c>
      <c r="J29" s="345">
        <f t="shared" si="6"/>
        <v>0</v>
      </c>
      <c r="K29" s="966"/>
      <c r="L29" s="901"/>
      <c r="M29" s="346">
        <f t="shared" si="0"/>
        <v>0</v>
      </c>
      <c r="N29" s="347">
        <f t="shared" si="1"/>
        <v>0</v>
      </c>
      <c r="O29" s="972"/>
      <c r="P29" s="348">
        <f t="shared" si="2"/>
        <v>0</v>
      </c>
      <c r="Q29" s="873" t="str">
        <f t="shared" si="7"/>
        <v/>
      </c>
      <c r="R29" s="301"/>
      <c r="S29" s="300"/>
      <c r="T29" s="300"/>
      <c r="U29" s="300"/>
      <c r="V29" s="875"/>
      <c r="W29" s="300"/>
      <c r="X29" s="875" t="str">
        <f t="shared" si="3"/>
        <v/>
      </c>
      <c r="Y29" s="300"/>
      <c r="Z29" s="874" t="str">
        <f t="shared" si="4"/>
        <v/>
      </c>
      <c r="AA29" s="874" t="str">
        <f t="shared" si="5"/>
        <v/>
      </c>
      <c r="AB29" s="305"/>
      <c r="AC29" s="305"/>
      <c r="AD29" s="305"/>
      <c r="AE29" s="50"/>
      <c r="AF29" s="50"/>
      <c r="AG29" s="50"/>
      <c r="AH29" s="50"/>
      <c r="AI29" s="50"/>
      <c r="AJ29" s="50"/>
      <c r="AK29" s="50"/>
      <c r="AL29" s="50"/>
      <c r="AM29" s="50"/>
      <c r="AN29" s="50"/>
    </row>
    <row r="30" spans="1:40" ht="20.100000000000001" hidden="1" customHeight="1" outlineLevel="1">
      <c r="A30" s="343">
        <v>16</v>
      </c>
      <c r="B30" s="965"/>
      <c r="C30" s="962"/>
      <c r="D30" s="963"/>
      <c r="E30" s="964"/>
      <c r="F30" s="900"/>
      <c r="G30" s="898"/>
      <c r="H30" s="898"/>
      <c r="I30" s="353">
        <f t="shared" si="8"/>
        <v>0</v>
      </c>
      <c r="J30" s="345">
        <f t="shared" si="6"/>
        <v>0</v>
      </c>
      <c r="K30" s="966"/>
      <c r="L30" s="901"/>
      <c r="M30" s="346">
        <f t="shared" si="0"/>
        <v>0</v>
      </c>
      <c r="N30" s="347">
        <f t="shared" si="1"/>
        <v>0</v>
      </c>
      <c r="O30" s="972"/>
      <c r="P30" s="348">
        <f t="shared" si="2"/>
        <v>0</v>
      </c>
      <c r="Q30" s="873" t="str">
        <f t="shared" si="7"/>
        <v/>
      </c>
      <c r="R30" s="301"/>
      <c r="S30" s="300"/>
      <c r="T30" s="300"/>
      <c r="U30" s="300"/>
      <c r="V30" s="875"/>
      <c r="W30" s="300"/>
      <c r="X30" s="875" t="str">
        <f t="shared" si="3"/>
        <v/>
      </c>
      <c r="Y30" s="300"/>
      <c r="Z30" s="874" t="str">
        <f t="shared" si="4"/>
        <v/>
      </c>
      <c r="AA30" s="874" t="str">
        <f t="shared" si="5"/>
        <v/>
      </c>
      <c r="AB30" s="305"/>
      <c r="AC30" s="305"/>
      <c r="AD30" s="305"/>
      <c r="AE30" s="50"/>
      <c r="AF30" s="50"/>
      <c r="AG30" s="50"/>
      <c r="AH30" s="50"/>
      <c r="AI30" s="50"/>
      <c r="AJ30" s="50"/>
      <c r="AK30" s="50"/>
      <c r="AL30" s="50"/>
      <c r="AM30" s="50"/>
      <c r="AN30" s="50"/>
    </row>
    <row r="31" spans="1:40" ht="20.100000000000001" hidden="1" customHeight="1" outlineLevel="1">
      <c r="A31" s="343">
        <v>17</v>
      </c>
      <c r="B31" s="965"/>
      <c r="C31" s="962"/>
      <c r="D31" s="963"/>
      <c r="E31" s="964"/>
      <c r="F31" s="900"/>
      <c r="G31" s="898"/>
      <c r="H31" s="898"/>
      <c r="I31" s="353">
        <f t="shared" si="8"/>
        <v>0</v>
      </c>
      <c r="J31" s="345">
        <f t="shared" si="6"/>
        <v>0</v>
      </c>
      <c r="K31" s="966"/>
      <c r="L31" s="901"/>
      <c r="M31" s="346">
        <f t="shared" si="0"/>
        <v>0</v>
      </c>
      <c r="N31" s="347">
        <f t="shared" si="1"/>
        <v>0</v>
      </c>
      <c r="O31" s="972"/>
      <c r="P31" s="348">
        <f t="shared" si="2"/>
        <v>0</v>
      </c>
      <c r="Q31" s="873" t="str">
        <f t="shared" si="7"/>
        <v/>
      </c>
      <c r="R31" s="301"/>
      <c r="S31" s="300"/>
      <c r="T31" s="300"/>
      <c r="U31" s="300"/>
      <c r="V31" s="875"/>
      <c r="W31" s="300"/>
      <c r="X31" s="875" t="str">
        <f t="shared" si="3"/>
        <v/>
      </c>
      <c r="Y31" s="300"/>
      <c r="Z31" s="874" t="str">
        <f t="shared" si="4"/>
        <v/>
      </c>
      <c r="AA31" s="874" t="str">
        <f t="shared" si="5"/>
        <v/>
      </c>
      <c r="AB31" s="305"/>
      <c r="AC31" s="305"/>
      <c r="AD31" s="305"/>
      <c r="AE31" s="50"/>
      <c r="AF31" s="50"/>
      <c r="AG31" s="50"/>
      <c r="AH31" s="50"/>
      <c r="AI31" s="50"/>
      <c r="AJ31" s="50"/>
      <c r="AK31" s="50"/>
      <c r="AL31" s="50"/>
      <c r="AM31" s="50"/>
      <c r="AN31" s="50"/>
    </row>
    <row r="32" spans="1:40" ht="20.100000000000001" hidden="1" customHeight="1" outlineLevel="1">
      <c r="A32" s="343">
        <v>18</v>
      </c>
      <c r="B32" s="965"/>
      <c r="C32" s="962"/>
      <c r="D32" s="963"/>
      <c r="E32" s="964"/>
      <c r="F32" s="900"/>
      <c r="G32" s="898"/>
      <c r="H32" s="898"/>
      <c r="I32" s="353">
        <f t="shared" si="8"/>
        <v>0</v>
      </c>
      <c r="J32" s="345">
        <f t="shared" si="6"/>
        <v>0</v>
      </c>
      <c r="K32" s="966"/>
      <c r="L32" s="901"/>
      <c r="M32" s="346">
        <f t="shared" si="0"/>
        <v>0</v>
      </c>
      <c r="N32" s="347">
        <f t="shared" si="1"/>
        <v>0</v>
      </c>
      <c r="O32" s="972"/>
      <c r="P32" s="348">
        <f t="shared" si="2"/>
        <v>0</v>
      </c>
      <c r="Q32" s="873" t="str">
        <f t="shared" si="7"/>
        <v/>
      </c>
      <c r="R32" s="301"/>
      <c r="S32" s="300"/>
      <c r="T32" s="300"/>
      <c r="U32" s="300"/>
      <c r="V32" s="875"/>
      <c r="W32" s="300"/>
      <c r="X32" s="875" t="str">
        <f t="shared" si="3"/>
        <v/>
      </c>
      <c r="Y32" s="300"/>
      <c r="Z32" s="874" t="str">
        <f t="shared" si="4"/>
        <v/>
      </c>
      <c r="AA32" s="874" t="str">
        <f t="shared" si="5"/>
        <v/>
      </c>
      <c r="AB32" s="305"/>
      <c r="AC32" s="305"/>
      <c r="AD32" s="305"/>
      <c r="AE32" s="50"/>
      <c r="AF32" s="50"/>
      <c r="AG32" s="50"/>
      <c r="AH32" s="50"/>
      <c r="AI32" s="50"/>
      <c r="AJ32" s="50"/>
      <c r="AK32" s="50"/>
      <c r="AL32" s="50"/>
      <c r="AM32" s="50"/>
      <c r="AN32" s="50"/>
    </row>
    <row r="33" spans="1:40" ht="20.100000000000001" hidden="1" customHeight="1" outlineLevel="1">
      <c r="A33" s="343">
        <v>19</v>
      </c>
      <c r="B33" s="965"/>
      <c r="C33" s="962"/>
      <c r="D33" s="963"/>
      <c r="E33" s="964"/>
      <c r="F33" s="899"/>
      <c r="G33" s="898"/>
      <c r="H33" s="898"/>
      <c r="I33" s="353">
        <f>IF(C33=0,0,IF(C33&gt;=1,C33*IF(F33="",H33,F33*G33*4.33)))</f>
        <v>0</v>
      </c>
      <c r="J33" s="345">
        <f t="shared" si="6"/>
        <v>0</v>
      </c>
      <c r="K33" s="966"/>
      <c r="L33" s="901"/>
      <c r="M33" s="346">
        <f t="shared" si="0"/>
        <v>0</v>
      </c>
      <c r="N33" s="347">
        <f t="shared" si="1"/>
        <v>0</v>
      </c>
      <c r="O33" s="972"/>
      <c r="P33" s="348">
        <f t="shared" si="2"/>
        <v>0</v>
      </c>
      <c r="Q33" s="873" t="str">
        <f t="shared" si="7"/>
        <v/>
      </c>
      <c r="R33" s="301"/>
      <c r="S33" s="300"/>
      <c r="T33" s="300"/>
      <c r="U33" s="300"/>
      <c r="V33" s="875"/>
      <c r="W33" s="300"/>
      <c r="X33" s="875" t="str">
        <f t="shared" si="3"/>
        <v/>
      </c>
      <c r="Y33" s="300"/>
      <c r="Z33" s="874" t="str">
        <f t="shared" si="4"/>
        <v/>
      </c>
      <c r="AA33" s="874" t="str">
        <f t="shared" si="5"/>
        <v/>
      </c>
      <c r="AB33" s="305"/>
      <c r="AC33" s="305"/>
      <c r="AD33" s="305"/>
      <c r="AE33" s="50"/>
      <c r="AF33" s="50"/>
      <c r="AG33" s="50"/>
      <c r="AH33" s="50"/>
      <c r="AI33" s="50"/>
      <c r="AJ33" s="50"/>
      <c r="AK33" s="50"/>
      <c r="AL33" s="50"/>
      <c r="AM33" s="50"/>
      <c r="AN33" s="50"/>
    </row>
    <row r="34" spans="1:40" ht="20.100000000000001" hidden="1" customHeight="1" outlineLevel="1">
      <c r="A34" s="343">
        <v>20</v>
      </c>
      <c r="B34" s="965"/>
      <c r="C34" s="962"/>
      <c r="D34" s="963"/>
      <c r="E34" s="964"/>
      <c r="F34" s="899"/>
      <c r="G34" s="898"/>
      <c r="H34" s="898"/>
      <c r="I34" s="353">
        <f>IF(C34=0,0,IF(C34&gt;=1,C34*IF(F34="",H34,F34*G34*4.33)))</f>
        <v>0</v>
      </c>
      <c r="J34" s="345">
        <f t="shared" si="6"/>
        <v>0</v>
      </c>
      <c r="K34" s="966"/>
      <c r="L34" s="901"/>
      <c r="M34" s="346">
        <f t="shared" si="0"/>
        <v>0</v>
      </c>
      <c r="N34" s="347">
        <f t="shared" si="1"/>
        <v>0</v>
      </c>
      <c r="O34" s="972"/>
      <c r="P34" s="348">
        <f t="shared" si="2"/>
        <v>0</v>
      </c>
      <c r="Q34" s="873" t="str">
        <f t="shared" si="7"/>
        <v/>
      </c>
      <c r="R34" s="301"/>
      <c r="S34" s="300"/>
      <c r="T34" s="300"/>
      <c r="U34" s="300"/>
      <c r="V34" s="875"/>
      <c r="W34" s="300"/>
      <c r="X34" s="875" t="str">
        <f t="shared" si="3"/>
        <v/>
      </c>
      <c r="Y34" s="300"/>
      <c r="Z34" s="874" t="str">
        <f t="shared" si="4"/>
        <v/>
      </c>
      <c r="AA34" s="874" t="str">
        <f t="shared" si="5"/>
        <v/>
      </c>
      <c r="AB34" s="305"/>
      <c r="AC34" s="305"/>
      <c r="AD34" s="305"/>
      <c r="AE34" s="50"/>
      <c r="AF34" s="50"/>
      <c r="AG34" s="50"/>
      <c r="AH34" s="50"/>
      <c r="AI34" s="50"/>
      <c r="AJ34" s="50"/>
      <c r="AK34" s="50"/>
      <c r="AL34" s="50"/>
      <c r="AM34" s="50"/>
      <c r="AN34" s="50"/>
    </row>
    <row r="35" spans="1:40" ht="20.100000000000001" customHeight="1" collapsed="1">
      <c r="A35" s="343">
        <f>IF(SUM(C23:C34)=0,9,21)</f>
        <v>9</v>
      </c>
      <c r="B35" s="349" t="s">
        <v>258</v>
      </c>
      <c r="C35" s="968">
        <v>1</v>
      </c>
      <c r="D35" s="350"/>
      <c r="E35" s="351"/>
      <c r="F35" s="348"/>
      <c r="G35" s="352"/>
      <c r="H35" s="352"/>
      <c r="I35" s="353"/>
      <c r="J35" s="345"/>
      <c r="K35" s="354"/>
      <c r="L35" s="355"/>
      <c r="M35" s="346"/>
      <c r="N35" s="347">
        <f t="shared" si="1"/>
        <v>1</v>
      </c>
      <c r="O35" s="972"/>
      <c r="P35" s="348">
        <f t="shared" si="2"/>
        <v>0</v>
      </c>
      <c r="Q35" s="873"/>
      <c r="R35" s="301"/>
      <c r="S35" s="300"/>
      <c r="T35" s="300"/>
      <c r="U35" s="300"/>
      <c r="V35" s="875"/>
      <c r="W35" s="300"/>
      <c r="X35" s="875" t="str">
        <f t="shared" si="3"/>
        <v/>
      </c>
      <c r="Y35" s="300"/>
      <c r="Z35" s="874"/>
      <c r="AA35" s="874"/>
      <c r="AB35" s="305"/>
      <c r="AC35" s="305"/>
      <c r="AD35" s="305"/>
      <c r="AE35" s="50"/>
      <c r="AF35" s="50"/>
      <c r="AG35" s="50"/>
      <c r="AH35" s="50"/>
      <c r="AI35" s="50"/>
      <c r="AJ35" s="50"/>
      <c r="AK35" s="50"/>
      <c r="AL35" s="50"/>
      <c r="AM35" s="50"/>
      <c r="AN35" s="50"/>
    </row>
    <row r="36" spans="1:40" ht="20.100000000000001" customHeight="1">
      <c r="A36" s="356">
        <f>IF(A35=9,10,22)</f>
        <v>10</v>
      </c>
      <c r="B36" s="965" t="s">
        <v>287</v>
      </c>
      <c r="C36" s="968"/>
      <c r="D36" s="963"/>
      <c r="E36" s="969"/>
      <c r="F36" s="899"/>
      <c r="G36" s="898"/>
      <c r="H36" s="898"/>
      <c r="I36" s="344">
        <f>IF(C36=0,0,IF(C36&gt;=1,IF(AND(OR(F36&gt;=1,G36&gt;=1), H36&gt;1),"Gehalt ???",C36*IF(F36="",H36,F36*G36*4.33))))</f>
        <v>0</v>
      </c>
      <c r="J36" s="345">
        <f>I36</f>
        <v>0</v>
      </c>
      <c r="K36" s="966"/>
      <c r="L36" s="901"/>
      <c r="M36" s="346">
        <f>IF(AND(D36="",E36=""),J36*12+K36*J36+L36*IF(I36&lt;401,J$7,J$6),IF(OR(D36="",E36="",D36=0,E36=0,D36&gt;E36),0,J36*(E36-D36+1)+J36*K36+L36*IF(I36&lt;401,J$7,J$6)))</f>
        <v>0</v>
      </c>
      <c r="N36" s="347">
        <f t="shared" si="1"/>
        <v>0</v>
      </c>
      <c r="O36" s="972"/>
      <c r="P36" s="348">
        <f t="shared" si="2"/>
        <v>0</v>
      </c>
      <c r="Q36" s="873" t="str">
        <f t="shared" si="7"/>
        <v/>
      </c>
      <c r="R36" s="301"/>
      <c r="S36" s="300"/>
      <c r="T36" s="300"/>
      <c r="U36" s="300"/>
      <c r="V36" s="875"/>
      <c r="W36" s="300"/>
      <c r="X36" s="875" t="str">
        <f t="shared" si="3"/>
        <v/>
      </c>
      <c r="Y36" s="300"/>
      <c r="Z36" s="874" t="str">
        <f t="shared" si="4"/>
        <v/>
      </c>
      <c r="AA36" s="874" t="str">
        <f t="shared" si="5"/>
        <v/>
      </c>
      <c r="AB36" s="305"/>
      <c r="AC36" s="305"/>
      <c r="AD36" s="305"/>
      <c r="AE36" s="50"/>
      <c r="AF36" s="50"/>
      <c r="AG36" s="50"/>
      <c r="AH36" s="50"/>
      <c r="AI36" s="50"/>
      <c r="AJ36" s="50"/>
      <c r="AK36" s="50"/>
      <c r="AL36" s="50"/>
      <c r="AM36" s="50"/>
      <c r="AN36" s="50"/>
    </row>
    <row r="37" spans="1:40" ht="20.100000000000001" customHeight="1">
      <c r="A37" s="356">
        <f>IF(A36=10,11,23)</f>
        <v>11</v>
      </c>
      <c r="B37" s="965" t="s">
        <v>287</v>
      </c>
      <c r="C37" s="968"/>
      <c r="D37" s="963"/>
      <c r="E37" s="970"/>
      <c r="F37" s="899"/>
      <c r="G37" s="898"/>
      <c r="H37" s="898"/>
      <c r="I37" s="344">
        <f>IF(C37=0,0,IF(C37&gt;=1,IF(AND(OR(F37&gt;=1,G37&gt;=1), H37&gt;1),"Gehalt ???",C37*IF(F37="",H37,F37*G37*4.33))))</f>
        <v>0</v>
      </c>
      <c r="J37" s="345">
        <f>I37</f>
        <v>0</v>
      </c>
      <c r="K37" s="966"/>
      <c r="L37" s="901"/>
      <c r="M37" s="346">
        <f>IF(AND(D37="",E37=""),J37*12+K37*J37+L37*IF(I37&lt;401,J$7,J$6),IF(OR(D37="",E37="",D37=0,E37=0,D37&gt;E37),0,J37*(E37-D37+1)+J37*K37+L37*IF(I37&lt;401,J$7,J$6)))</f>
        <v>0</v>
      </c>
      <c r="N37" s="347">
        <f>$C37*(IF($D37="",1,IF($D37="bis",$E37/12,IF($D37="ab",(12-$E37+1)/12,((E37+1)-D37)/12))))</f>
        <v>0</v>
      </c>
      <c r="O37" s="972"/>
      <c r="P37" s="348">
        <f>N37*O37</f>
        <v>0</v>
      </c>
      <c r="Q37" s="873" t="str">
        <f t="shared" si="7"/>
        <v/>
      </c>
      <c r="R37" s="301"/>
      <c r="S37" s="300"/>
      <c r="T37" s="300"/>
      <c r="U37" s="300"/>
      <c r="V37" s="875"/>
      <c r="W37" s="300"/>
      <c r="X37" s="875" t="str">
        <f t="shared" si="3"/>
        <v/>
      </c>
      <c r="Y37" s="300"/>
      <c r="Z37" s="874" t="str">
        <f t="shared" si="4"/>
        <v/>
      </c>
      <c r="AA37" s="874" t="str">
        <f t="shared" si="5"/>
        <v/>
      </c>
      <c r="AB37" s="305"/>
      <c r="AC37" s="305"/>
      <c r="AD37" s="305"/>
      <c r="AE37" s="50"/>
      <c r="AF37" s="50"/>
      <c r="AG37" s="50"/>
      <c r="AH37" s="50"/>
      <c r="AI37" s="50"/>
      <c r="AJ37" s="50"/>
      <c r="AK37" s="50"/>
      <c r="AL37" s="50"/>
      <c r="AM37" s="50"/>
      <c r="AN37" s="50"/>
    </row>
    <row r="38" spans="1:40" ht="20.100000000000001" customHeight="1">
      <c r="A38" s="356">
        <f>IF(A37=11,12,24)</f>
        <v>12</v>
      </c>
      <c r="B38" s="965" t="s">
        <v>287</v>
      </c>
      <c r="C38" s="968"/>
      <c r="D38" s="971"/>
      <c r="E38" s="969"/>
      <c r="F38" s="902"/>
      <c r="G38" s="898"/>
      <c r="H38" s="898"/>
      <c r="I38" s="344">
        <f>IF(C38=0,0,IF(C38&gt;=1,IF(AND(OR(F38&gt;=1,G38&gt;=1), H38&gt;1),"Gehalt ???",C38*IF(F38="",H38,F38*G38*4.33))))</f>
        <v>0</v>
      </c>
      <c r="J38" s="345">
        <f>I38</f>
        <v>0</v>
      </c>
      <c r="K38" s="966"/>
      <c r="L38" s="901"/>
      <c r="M38" s="346">
        <f>IF(AND(D38="",E38=""),J38*12+K38*J38+L38*IF(I38&lt;401,J$7,J$6),IF(OR(D38="",E38="",D38=0,E38=0,D38&gt;E38),0,J38*(E38-D38+1)+J38*K38+L38*IF(I38&lt;401,J$7,J$6)))</f>
        <v>0</v>
      </c>
      <c r="N38" s="347">
        <f>$C38*(IF($D38="",1,IF($D38="bis",$E38/12,IF($D38="ab",(12-$E38+1)/12,((E38+1)-D38)/12))))</f>
        <v>0</v>
      </c>
      <c r="O38" s="972"/>
      <c r="P38" s="348">
        <f>N38*O38</f>
        <v>0</v>
      </c>
      <c r="Q38" s="873" t="str">
        <f t="shared" si="7"/>
        <v/>
      </c>
      <c r="R38" s="301"/>
      <c r="S38" s="300"/>
      <c r="T38" s="300"/>
      <c r="U38" s="300"/>
      <c r="V38" s="875"/>
      <c r="W38" s="300"/>
      <c r="X38" s="875" t="str">
        <f t="shared" si="3"/>
        <v/>
      </c>
      <c r="Y38" s="300"/>
      <c r="Z38" s="874" t="str">
        <f t="shared" si="4"/>
        <v/>
      </c>
      <c r="AA38" s="874" t="str">
        <f t="shared" si="5"/>
        <v/>
      </c>
      <c r="AB38" s="305"/>
      <c r="AC38" s="305"/>
      <c r="AD38" s="305"/>
      <c r="AE38" s="50"/>
      <c r="AF38" s="50"/>
      <c r="AG38" s="50"/>
      <c r="AH38" s="50"/>
      <c r="AI38" s="50"/>
      <c r="AJ38" s="50"/>
      <c r="AK38" s="50"/>
      <c r="AL38" s="50"/>
      <c r="AM38" s="50"/>
      <c r="AN38" s="50"/>
    </row>
    <row r="39" spans="1:40" s="15" customFormat="1" ht="20.100000000000001" customHeight="1">
      <c r="A39" s="357" t="s">
        <v>9</v>
      </c>
      <c r="B39" s="358"/>
      <c r="C39" s="359">
        <f>SUM(C15:C38)</f>
        <v>1</v>
      </c>
      <c r="D39" s="361"/>
      <c r="E39" s="361"/>
      <c r="F39" s="361"/>
      <c r="G39" s="362"/>
      <c r="H39" s="362"/>
      <c r="I39" s="363">
        <f t="shared" ref="I39:N39" si="9">SUM(I15:I38)</f>
        <v>0</v>
      </c>
      <c r="J39" s="363">
        <f t="shared" si="9"/>
        <v>0</v>
      </c>
      <c r="K39" s="364">
        <f t="shared" si="9"/>
        <v>0</v>
      </c>
      <c r="L39" s="364">
        <f t="shared" si="9"/>
        <v>0</v>
      </c>
      <c r="M39" s="365">
        <f t="shared" si="9"/>
        <v>0</v>
      </c>
      <c r="N39" s="361">
        <f t="shared" si="9"/>
        <v>1</v>
      </c>
      <c r="O39" s="361"/>
      <c r="P39" s="366">
        <f>SUM(P15:P38)</f>
        <v>0</v>
      </c>
      <c r="Q39" s="367"/>
      <c r="R39" s="367"/>
      <c r="S39" s="367"/>
      <c r="T39" s="367"/>
      <c r="U39" s="367"/>
      <c r="V39" s="367"/>
      <c r="W39" s="367"/>
      <c r="X39" s="367"/>
      <c r="Y39" s="367"/>
      <c r="Z39" s="367"/>
      <c r="AA39" s="369"/>
      <c r="AB39" s="369"/>
      <c r="AC39" s="369"/>
      <c r="AD39" s="369"/>
      <c r="AE39" s="51"/>
      <c r="AF39" s="51"/>
      <c r="AG39" s="51"/>
      <c r="AH39" s="51"/>
      <c r="AI39" s="51"/>
      <c r="AJ39" s="51"/>
      <c r="AK39" s="50"/>
      <c r="AL39" s="50"/>
      <c r="AM39" s="50"/>
      <c r="AN39" s="50"/>
    </row>
    <row r="40" spans="1:40" ht="20.65" customHeight="1">
      <c r="A40" s="295"/>
      <c r="B40" s="370"/>
      <c r="C40" s="296"/>
      <c r="D40" s="295"/>
      <c r="E40" s="295"/>
      <c r="F40" s="295"/>
      <c r="G40" s="295"/>
      <c r="H40" s="295"/>
      <c r="I40" s="295"/>
      <c r="J40" s="371" t="s">
        <v>17</v>
      </c>
      <c r="K40" s="372"/>
      <c r="L40" s="372"/>
      <c r="M40" s="903"/>
      <c r="N40" s="295"/>
      <c r="O40" s="295"/>
      <c r="P40" s="295"/>
      <c r="Q40" s="300"/>
      <c r="R40" s="300"/>
      <c r="S40" s="300"/>
      <c r="T40" s="300"/>
      <c r="U40" s="300"/>
      <c r="V40" s="300"/>
      <c r="W40" s="300"/>
      <c r="X40" s="367"/>
      <c r="Y40" s="367"/>
      <c r="Z40" s="300"/>
      <c r="AA40" s="305"/>
      <c r="AB40" s="305"/>
      <c r="AC40" s="305"/>
      <c r="AD40" s="305"/>
      <c r="AE40" s="50"/>
      <c r="AF40" s="50"/>
      <c r="AG40" s="50"/>
      <c r="AH40" s="50"/>
      <c r="AI40" s="50"/>
      <c r="AJ40" s="50"/>
      <c r="AK40" s="50"/>
      <c r="AL40" s="50"/>
      <c r="AM40" s="50"/>
      <c r="AN40" s="50"/>
    </row>
    <row r="41" spans="1:40" ht="20.65" customHeight="1" thickBot="1">
      <c r="A41" s="295"/>
      <c r="B41" s="295"/>
      <c r="C41" s="296"/>
      <c r="D41" s="295"/>
      <c r="E41" s="295"/>
      <c r="F41" s="295"/>
      <c r="G41" s="295"/>
      <c r="H41" s="295"/>
      <c r="I41" s="295"/>
      <c r="J41" s="373" t="s">
        <v>107</v>
      </c>
      <c r="K41" s="374"/>
      <c r="L41" s="374"/>
      <c r="M41" s="904"/>
      <c r="N41" s="295"/>
      <c r="O41" s="295"/>
      <c r="P41" s="295"/>
      <c r="Q41" s="300"/>
      <c r="R41" s="300"/>
      <c r="S41" s="300"/>
      <c r="T41" s="300"/>
      <c r="U41" s="300"/>
      <c r="V41" s="300"/>
      <c r="W41" s="300"/>
      <c r="X41" s="367"/>
      <c r="Y41" s="367"/>
      <c r="Z41" s="300"/>
      <c r="AA41" s="305"/>
      <c r="AB41" s="305"/>
      <c r="AC41" s="305"/>
      <c r="AD41" s="305"/>
      <c r="AE41" s="50"/>
      <c r="AF41" s="50"/>
      <c r="AG41" s="50"/>
      <c r="AH41" s="50"/>
      <c r="AI41" s="50"/>
      <c r="AJ41" s="50"/>
      <c r="AK41" s="50"/>
      <c r="AL41" s="50"/>
      <c r="AM41" s="50"/>
      <c r="AN41" s="50"/>
    </row>
    <row r="42" spans="1:40" ht="20.25" customHeight="1" thickTop="1" thickBot="1">
      <c r="A42" s="300"/>
      <c r="B42" s="300"/>
      <c r="C42" s="300"/>
      <c r="D42" s="300"/>
      <c r="E42" s="300"/>
      <c r="F42" s="300"/>
      <c r="G42" s="300"/>
      <c r="H42" s="300"/>
      <c r="I42" s="300"/>
      <c r="J42" s="375" t="s">
        <v>18</v>
      </c>
      <c r="K42" s="376"/>
      <c r="L42" s="376"/>
      <c r="M42" s="377">
        <f>ROUND(M39+M40+M41,-2)</f>
        <v>0</v>
      </c>
      <c r="N42" s="300"/>
      <c r="O42" s="300"/>
      <c r="P42" s="300"/>
      <c r="Q42" s="300"/>
      <c r="R42" s="300"/>
      <c r="S42" s="300"/>
      <c r="T42" s="300"/>
      <c r="U42" s="300"/>
      <c r="V42" s="300"/>
      <c r="W42" s="300"/>
      <c r="X42" s="367"/>
      <c r="Y42" s="367"/>
      <c r="Z42" s="300"/>
      <c r="AA42" s="305"/>
      <c r="AB42" s="305"/>
      <c r="AC42" s="305"/>
      <c r="AD42" s="305"/>
      <c r="AE42" s="50"/>
      <c r="AF42" s="50"/>
      <c r="AG42" s="50"/>
      <c r="AH42" s="50"/>
      <c r="AI42" s="50"/>
      <c r="AJ42" s="50"/>
      <c r="AK42" s="50"/>
      <c r="AL42" s="50"/>
      <c r="AM42" s="50"/>
      <c r="AN42" s="50"/>
    </row>
    <row r="43" spans="1:40" ht="20.25" hidden="1" customHeight="1" outlineLevel="1" thickTop="1">
      <c r="A43" s="300"/>
      <c r="B43" s="300"/>
      <c r="C43" s="300"/>
      <c r="D43" s="300"/>
      <c r="E43" s="300"/>
      <c r="F43" s="300"/>
      <c r="G43" s="300"/>
      <c r="H43" s="300"/>
      <c r="I43" s="300"/>
      <c r="J43" s="378" t="s">
        <v>183</v>
      </c>
      <c r="K43" s="379"/>
      <c r="L43" s="379"/>
      <c r="M43" s="380">
        <v>0</v>
      </c>
      <c r="N43" s="300"/>
      <c r="O43" s="300"/>
      <c r="P43" s="300"/>
      <c r="Q43" s="300"/>
      <c r="R43" s="300"/>
      <c r="S43" s="300"/>
      <c r="T43" s="300"/>
      <c r="U43" s="300"/>
      <c r="V43" s="300"/>
      <c r="W43" s="300"/>
      <c r="X43" s="367"/>
      <c r="Y43" s="367"/>
      <c r="Z43" s="300"/>
      <c r="AA43" s="305"/>
      <c r="AB43" s="305"/>
      <c r="AC43" s="305"/>
      <c r="AD43" s="305"/>
      <c r="AE43" s="50"/>
      <c r="AF43" s="50"/>
      <c r="AG43" s="50"/>
      <c r="AH43" s="50"/>
      <c r="AI43" s="50"/>
      <c r="AJ43" s="50"/>
      <c r="AK43" s="50"/>
      <c r="AL43" s="50"/>
      <c r="AM43" s="50"/>
      <c r="AN43" s="50"/>
    </row>
    <row r="44" spans="1:40" ht="20.25" hidden="1" customHeight="1" outlineLevel="1">
      <c r="A44" s="300"/>
      <c r="B44" s="300"/>
      <c r="C44" s="300"/>
      <c r="D44" s="300"/>
      <c r="E44" s="300"/>
      <c r="F44" s="300"/>
      <c r="G44" s="300"/>
      <c r="H44" s="300"/>
      <c r="I44" s="300"/>
      <c r="J44" s="371" t="s">
        <v>259</v>
      </c>
      <c r="K44" s="372"/>
      <c r="L44" s="372"/>
      <c r="M44" s="381">
        <v>0</v>
      </c>
      <c r="N44" s="300"/>
      <c r="O44" s="300"/>
      <c r="P44" s="300"/>
      <c r="Q44" s="300"/>
      <c r="R44" s="300"/>
      <c r="S44" s="300"/>
      <c r="T44" s="300"/>
      <c r="U44" s="300"/>
      <c r="V44" s="300"/>
      <c r="W44" s="300"/>
      <c r="X44" s="367"/>
      <c r="Y44" s="367"/>
      <c r="Z44" s="300"/>
      <c r="AA44" s="305"/>
      <c r="AB44" s="305"/>
      <c r="AC44" s="305"/>
      <c r="AD44" s="305"/>
      <c r="AE44" s="50"/>
      <c r="AF44" s="50"/>
      <c r="AG44" s="50"/>
      <c r="AH44" s="50"/>
      <c r="AI44" s="50"/>
      <c r="AJ44" s="50"/>
      <c r="AK44" s="50"/>
      <c r="AL44" s="50"/>
      <c r="AM44" s="50"/>
      <c r="AN44" s="50"/>
    </row>
    <row r="45" spans="1:40" ht="20.65" hidden="1" customHeight="1" outlineLevel="1" thickBot="1">
      <c r="A45" s="300"/>
      <c r="B45" s="300"/>
      <c r="C45" s="300"/>
      <c r="D45" s="300"/>
      <c r="E45" s="300"/>
      <c r="F45" s="300"/>
      <c r="G45" s="300"/>
      <c r="H45" s="300"/>
      <c r="I45" s="300"/>
      <c r="J45" s="382" t="s">
        <v>186</v>
      </c>
      <c r="K45" s="383"/>
      <c r="L45" s="372"/>
      <c r="M45" s="381">
        <v>0</v>
      </c>
      <c r="N45" s="300"/>
      <c r="O45" s="300"/>
      <c r="P45" s="300"/>
      <c r="Q45" s="300"/>
      <c r="R45" s="300"/>
      <c r="S45" s="300"/>
      <c r="T45" s="300"/>
      <c r="U45" s="300"/>
      <c r="V45" s="300"/>
      <c r="W45" s="300"/>
      <c r="X45" s="367"/>
      <c r="Y45" s="367"/>
      <c r="Z45" s="300"/>
      <c r="AA45" s="305"/>
      <c r="AB45" s="305"/>
      <c r="AC45" s="305"/>
      <c r="AD45" s="305"/>
      <c r="AE45" s="50"/>
      <c r="AF45" s="50"/>
      <c r="AG45" s="50"/>
      <c r="AH45" s="50"/>
      <c r="AI45" s="50"/>
      <c r="AJ45" s="50"/>
      <c r="AK45" s="50"/>
      <c r="AL45" s="50"/>
      <c r="AM45" s="50"/>
      <c r="AN45" s="50"/>
    </row>
    <row r="46" spans="1:40" ht="20.65" hidden="1" customHeight="1" outlineLevel="1" thickTop="1">
      <c r="A46" s="300"/>
      <c r="B46" s="300"/>
      <c r="C46" s="300"/>
      <c r="D46" s="300"/>
      <c r="E46" s="300"/>
      <c r="F46" s="300"/>
      <c r="G46" s="300"/>
      <c r="H46" s="300"/>
      <c r="I46" s="300"/>
      <c r="J46" s="384" t="s">
        <v>185</v>
      </c>
      <c r="K46" s="385"/>
      <c r="L46" s="385"/>
      <c r="M46" s="386" t="s">
        <v>476</v>
      </c>
      <c r="N46" s="300"/>
      <c r="O46" s="300"/>
      <c r="P46" s="300"/>
      <c r="Q46" s="300"/>
      <c r="R46" s="300"/>
      <c r="S46" s="300"/>
      <c r="T46" s="300"/>
      <c r="U46" s="300"/>
      <c r="V46" s="300"/>
      <c r="W46" s="300"/>
      <c r="X46" s="367"/>
      <c r="Y46" s="367"/>
      <c r="Z46" s="300"/>
      <c r="AA46" s="305"/>
      <c r="AB46" s="305"/>
      <c r="AC46" s="305"/>
      <c r="AD46" s="305"/>
      <c r="AE46" s="50"/>
      <c r="AF46" s="50"/>
      <c r="AG46" s="50"/>
      <c r="AH46" s="50"/>
      <c r="AI46" s="50"/>
      <c r="AJ46" s="50"/>
      <c r="AK46" s="50"/>
      <c r="AL46" s="50"/>
      <c r="AM46" s="50"/>
      <c r="AN46" s="50"/>
    </row>
    <row r="47" spans="1:40" ht="20.65" hidden="1" customHeight="1" outlineLevel="1" thickBot="1">
      <c r="A47" s="300"/>
      <c r="B47" s="300"/>
      <c r="C47" s="300"/>
      <c r="D47" s="300"/>
      <c r="E47" s="300"/>
      <c r="F47" s="300"/>
      <c r="G47" s="300"/>
      <c r="H47" s="300"/>
      <c r="I47" s="300"/>
      <c r="J47" s="387" t="s">
        <v>184</v>
      </c>
      <c r="K47" s="388"/>
      <c r="L47" s="389"/>
      <c r="M47" s="390"/>
      <c r="N47" s="300"/>
      <c r="O47" s="300"/>
      <c r="P47" s="300"/>
      <c r="Q47" s="300"/>
      <c r="R47" s="300"/>
      <c r="S47" s="300"/>
      <c r="T47" s="300"/>
      <c r="U47" s="300"/>
      <c r="V47" s="300"/>
      <c r="W47" s="300"/>
      <c r="X47" s="367"/>
      <c r="Y47" s="367"/>
      <c r="Z47" s="300"/>
      <c r="AA47" s="305"/>
      <c r="AB47" s="305"/>
      <c r="AC47" s="305"/>
      <c r="AD47" s="305"/>
      <c r="AE47" s="50"/>
      <c r="AF47" s="50"/>
      <c r="AG47" s="50"/>
      <c r="AH47" s="50"/>
      <c r="AI47" s="50"/>
      <c r="AJ47" s="50"/>
      <c r="AK47" s="50"/>
      <c r="AL47" s="50"/>
      <c r="AM47" s="50"/>
      <c r="AN47" s="50"/>
    </row>
    <row r="48" spans="1:40" ht="20.65" customHeight="1" collapsed="1" thickTop="1">
      <c r="A48" s="295"/>
      <c r="B48" s="295"/>
      <c r="C48" s="296"/>
      <c r="D48" s="295"/>
      <c r="E48" s="295"/>
      <c r="F48" s="295"/>
      <c r="G48" s="295"/>
      <c r="H48" s="295"/>
      <c r="I48" s="295"/>
      <c r="J48" s="295"/>
      <c r="K48" s="295"/>
      <c r="L48" s="295"/>
      <c r="M48" s="295"/>
      <c r="N48" s="295"/>
      <c r="O48" s="295"/>
      <c r="P48" s="295"/>
      <c r="Q48" s="300"/>
      <c r="R48" s="300"/>
      <c r="S48" s="300"/>
      <c r="T48" s="300"/>
      <c r="U48" s="300"/>
      <c r="V48" s="300"/>
      <c r="W48" s="300"/>
      <c r="X48" s="367"/>
      <c r="Y48" s="367"/>
      <c r="Z48" s="300"/>
      <c r="AA48" s="305"/>
      <c r="AB48" s="305"/>
      <c r="AC48" s="305"/>
      <c r="AD48" s="305"/>
      <c r="AE48" s="50"/>
      <c r="AF48" s="50"/>
      <c r="AG48" s="50"/>
      <c r="AH48" s="50"/>
      <c r="AI48" s="50"/>
      <c r="AJ48" s="50"/>
      <c r="AK48" s="50"/>
      <c r="AL48" s="50"/>
      <c r="AM48" s="50"/>
      <c r="AN48" s="50"/>
    </row>
    <row r="49" spans="1:40" ht="20.65" customHeight="1">
      <c r="A49" s="300"/>
      <c r="B49" s="300"/>
      <c r="C49" s="391"/>
      <c r="D49" s="300"/>
      <c r="E49" s="300"/>
      <c r="F49" s="300"/>
      <c r="G49" s="300"/>
      <c r="H49" s="300"/>
      <c r="I49" s="300"/>
      <c r="J49" s="300"/>
      <c r="K49" s="300"/>
      <c r="L49" s="300"/>
      <c r="M49" s="295"/>
      <c r="N49" s="295"/>
      <c r="O49" s="295"/>
      <c r="P49" s="295"/>
      <c r="Q49" s="300"/>
      <c r="R49" s="300"/>
      <c r="S49" s="300"/>
      <c r="T49" s="300"/>
      <c r="U49" s="300"/>
      <c r="V49" s="300"/>
      <c r="W49" s="300"/>
      <c r="X49" s="367"/>
      <c r="Y49" s="367"/>
      <c r="Z49" s="300"/>
      <c r="AA49" s="305"/>
      <c r="AB49" s="305"/>
      <c r="AC49" s="305"/>
      <c r="AD49" s="305"/>
      <c r="AE49" s="50"/>
      <c r="AF49" s="50"/>
      <c r="AG49" s="50"/>
      <c r="AH49" s="50"/>
      <c r="AI49" s="50"/>
      <c r="AJ49" s="50"/>
      <c r="AK49" s="50"/>
      <c r="AL49" s="50"/>
      <c r="AM49" s="50"/>
      <c r="AN49" s="50"/>
    </row>
    <row r="50" spans="1:40" ht="20.65" customHeight="1">
      <c r="A50" s="300"/>
      <c r="B50" s="300"/>
      <c r="C50" s="391"/>
      <c r="D50" s="300"/>
      <c r="E50" s="300"/>
      <c r="F50" s="300"/>
      <c r="G50" s="300"/>
      <c r="H50" s="300"/>
      <c r="I50" s="300"/>
      <c r="J50" s="300"/>
      <c r="K50" s="300"/>
      <c r="L50" s="300"/>
      <c r="M50" s="295"/>
      <c r="N50" s="295"/>
      <c r="O50" s="295"/>
      <c r="P50" s="295"/>
      <c r="Q50" s="300"/>
      <c r="R50" s="300"/>
      <c r="S50" s="300"/>
      <c r="T50" s="300"/>
      <c r="U50" s="300"/>
      <c r="V50" s="300"/>
      <c r="W50" s="300"/>
      <c r="X50" s="300"/>
      <c r="Y50" s="300"/>
      <c r="Z50" s="300"/>
      <c r="AA50" s="305"/>
      <c r="AB50" s="305"/>
      <c r="AC50" s="305"/>
      <c r="AD50" s="305"/>
      <c r="AE50" s="50"/>
      <c r="AF50" s="50"/>
      <c r="AG50" s="50"/>
      <c r="AH50" s="50"/>
      <c r="AI50" s="50"/>
      <c r="AJ50" s="50"/>
      <c r="AK50" s="50"/>
      <c r="AL50" s="50"/>
      <c r="AM50" s="50"/>
      <c r="AN50" s="50"/>
    </row>
    <row r="51" spans="1:40" ht="20.65" customHeight="1">
      <c r="A51" s="300"/>
      <c r="B51" s="300"/>
      <c r="C51" s="391"/>
      <c r="D51" s="300"/>
      <c r="E51" s="300"/>
      <c r="F51" s="300"/>
      <c r="G51" s="300"/>
      <c r="H51" s="300"/>
      <c r="I51" s="300"/>
      <c r="J51" s="300"/>
      <c r="K51" s="300"/>
      <c r="L51" s="300"/>
      <c r="M51" s="295"/>
      <c r="N51" s="295"/>
      <c r="O51" s="295"/>
      <c r="P51" s="295"/>
      <c r="Q51" s="300"/>
      <c r="R51" s="300"/>
      <c r="S51" s="300"/>
      <c r="T51" s="300"/>
      <c r="U51" s="300"/>
      <c r="V51" s="300"/>
      <c r="W51" s="300"/>
      <c r="X51" s="300"/>
      <c r="Y51" s="300"/>
      <c r="Z51" s="300"/>
      <c r="AA51" s="305"/>
      <c r="AB51" s="305"/>
      <c r="AC51" s="305"/>
      <c r="AD51" s="305"/>
      <c r="AE51" s="50"/>
      <c r="AF51" s="50"/>
      <c r="AG51" s="50"/>
      <c r="AH51" s="50"/>
      <c r="AI51" s="50"/>
      <c r="AJ51" s="50"/>
      <c r="AK51" s="50"/>
      <c r="AL51" s="50"/>
      <c r="AM51" s="50"/>
      <c r="AN51" s="50"/>
    </row>
    <row r="52" spans="1:40" ht="20.65" customHeight="1">
      <c r="A52" s="300"/>
      <c r="B52" s="300"/>
      <c r="C52" s="391"/>
      <c r="D52" s="300"/>
      <c r="E52" s="300"/>
      <c r="F52" s="300"/>
      <c r="G52" s="300"/>
      <c r="H52" s="300"/>
      <c r="I52" s="300"/>
      <c r="J52" s="300"/>
      <c r="K52" s="300"/>
      <c r="L52" s="300"/>
      <c r="M52" s="295"/>
      <c r="N52" s="295"/>
      <c r="O52" s="295"/>
      <c r="P52" s="295"/>
      <c r="Q52" s="300"/>
      <c r="R52" s="300"/>
      <c r="S52" s="300"/>
      <c r="T52" s="300"/>
      <c r="U52" s="300"/>
      <c r="V52" s="300"/>
      <c r="W52" s="300"/>
      <c r="X52" s="300"/>
      <c r="Y52" s="300"/>
      <c r="Z52" s="300"/>
      <c r="AA52" s="305"/>
      <c r="AB52" s="305"/>
      <c r="AC52" s="305"/>
      <c r="AD52" s="305"/>
      <c r="AE52" s="50"/>
      <c r="AF52" s="50"/>
      <c r="AG52" s="50"/>
      <c r="AH52" s="50"/>
      <c r="AI52" s="50"/>
      <c r="AJ52" s="50"/>
      <c r="AK52" s="50"/>
      <c r="AL52" s="50"/>
      <c r="AM52" s="50"/>
      <c r="AN52" s="50"/>
    </row>
    <row r="53" spans="1:40" ht="20.65" customHeight="1">
      <c r="A53" s="300"/>
      <c r="B53" s="300"/>
      <c r="C53" s="391"/>
      <c r="D53" s="300"/>
      <c r="E53" s="300"/>
      <c r="F53" s="300"/>
      <c r="G53" s="300"/>
      <c r="H53" s="300"/>
      <c r="I53" s="300"/>
      <c r="J53" s="300"/>
      <c r="K53" s="300"/>
      <c r="L53" s="300"/>
      <c r="M53" s="295"/>
      <c r="N53" s="295"/>
      <c r="O53" s="295"/>
      <c r="P53" s="295"/>
      <c r="Q53" s="300"/>
      <c r="R53" s="300"/>
      <c r="S53" s="300"/>
      <c r="T53" s="300"/>
      <c r="U53" s="300"/>
      <c r="V53" s="300"/>
      <c r="W53" s="300"/>
      <c r="X53" s="300"/>
      <c r="Y53" s="300"/>
      <c r="Z53" s="300"/>
      <c r="AA53" s="305"/>
      <c r="AB53" s="305"/>
      <c r="AC53" s="305"/>
      <c r="AD53" s="305"/>
      <c r="AE53" s="50"/>
      <c r="AF53" s="50"/>
      <c r="AG53" s="50"/>
      <c r="AH53" s="50"/>
      <c r="AI53" s="50"/>
      <c r="AJ53" s="50"/>
      <c r="AK53" s="50"/>
      <c r="AL53" s="50"/>
      <c r="AM53" s="50"/>
      <c r="AN53" s="50"/>
    </row>
    <row r="54" spans="1:40" ht="20.65" customHeight="1">
      <c r="A54" s="300"/>
      <c r="B54" s="300"/>
      <c r="C54" s="391"/>
      <c r="D54" s="300"/>
      <c r="E54" s="300"/>
      <c r="F54" s="300"/>
      <c r="G54" s="300"/>
      <c r="H54" s="300"/>
      <c r="I54" s="300"/>
      <c r="J54" s="300"/>
      <c r="K54" s="300"/>
      <c r="L54" s="300"/>
      <c r="M54" s="295"/>
      <c r="N54" s="295"/>
      <c r="O54" s="295"/>
      <c r="P54" s="295"/>
      <c r="Q54" s="300"/>
      <c r="R54" s="300"/>
      <c r="S54" s="300"/>
      <c r="T54" s="300"/>
      <c r="U54" s="300"/>
      <c r="V54" s="300"/>
      <c r="W54" s="300"/>
      <c r="X54" s="300"/>
      <c r="Y54" s="300"/>
      <c r="Z54" s="300"/>
      <c r="AA54" s="305"/>
      <c r="AB54" s="305"/>
      <c r="AC54" s="305"/>
      <c r="AD54" s="305"/>
      <c r="AE54" s="50"/>
      <c r="AF54" s="50"/>
      <c r="AG54" s="50"/>
      <c r="AH54" s="50"/>
      <c r="AI54" s="50"/>
      <c r="AJ54" s="50"/>
      <c r="AK54" s="50"/>
      <c r="AL54" s="50"/>
      <c r="AM54" s="50"/>
      <c r="AN54" s="50"/>
    </row>
    <row r="55" spans="1:40">
      <c r="A55" s="300"/>
      <c r="B55" s="300"/>
      <c r="C55" s="391"/>
      <c r="D55" s="300"/>
      <c r="E55" s="300"/>
      <c r="F55" s="300"/>
      <c r="G55" s="300"/>
      <c r="H55" s="300"/>
      <c r="I55" s="300"/>
      <c r="J55" s="300"/>
      <c r="K55" s="300"/>
      <c r="L55" s="300"/>
      <c r="M55" s="295"/>
      <c r="N55" s="295"/>
      <c r="O55" s="295"/>
      <c r="P55" s="295"/>
      <c r="Q55" s="300"/>
      <c r="R55" s="300"/>
      <c r="S55" s="300"/>
      <c r="T55" s="300"/>
      <c r="U55" s="300"/>
      <c r="V55" s="300"/>
      <c r="W55" s="300"/>
      <c r="X55" s="300"/>
      <c r="Y55" s="300"/>
      <c r="Z55" s="300"/>
      <c r="AA55" s="305"/>
      <c r="AB55" s="305"/>
      <c r="AC55" s="305"/>
      <c r="AD55" s="305"/>
      <c r="AE55" s="50"/>
      <c r="AF55" s="50"/>
      <c r="AG55" s="50"/>
      <c r="AH55" s="50"/>
      <c r="AI55" s="50"/>
      <c r="AJ55" s="50"/>
      <c r="AK55" s="50"/>
      <c r="AL55" s="50"/>
      <c r="AM55" s="50"/>
      <c r="AN55" s="50"/>
    </row>
    <row r="56" spans="1:40">
      <c r="A56" s="300"/>
      <c r="B56" s="300"/>
      <c r="C56" s="391"/>
      <c r="D56" s="300"/>
      <c r="E56" s="300"/>
      <c r="F56" s="300"/>
      <c r="G56" s="300"/>
      <c r="H56" s="300"/>
      <c r="I56" s="300"/>
      <c r="J56" s="300"/>
      <c r="K56" s="300"/>
      <c r="L56" s="300"/>
      <c r="M56" s="295"/>
      <c r="N56" s="295"/>
      <c r="O56" s="295"/>
      <c r="P56" s="295"/>
      <c r="Q56" s="300"/>
      <c r="R56" s="300"/>
      <c r="S56" s="300"/>
      <c r="T56" s="300"/>
      <c r="U56" s="300"/>
      <c r="V56" s="300"/>
      <c r="W56" s="300"/>
      <c r="X56" s="300"/>
      <c r="Y56" s="300"/>
      <c r="Z56" s="300"/>
      <c r="AA56" s="305"/>
      <c r="AB56" s="305"/>
      <c r="AC56" s="305"/>
      <c r="AD56" s="305"/>
      <c r="AE56" s="50"/>
      <c r="AF56" s="50"/>
      <c r="AG56" s="50"/>
      <c r="AH56" s="50"/>
      <c r="AI56" s="50"/>
      <c r="AJ56" s="50"/>
      <c r="AK56" s="50"/>
      <c r="AL56" s="50"/>
      <c r="AM56" s="50"/>
      <c r="AN56" s="50"/>
    </row>
    <row r="57" spans="1:40">
      <c r="A57" s="300"/>
      <c r="B57" s="300"/>
      <c r="C57" s="391"/>
      <c r="D57" s="300"/>
      <c r="E57" s="300"/>
      <c r="F57" s="300"/>
      <c r="G57" s="300"/>
      <c r="H57" s="300"/>
      <c r="I57" s="300"/>
      <c r="J57" s="300"/>
      <c r="K57" s="300"/>
      <c r="L57" s="300"/>
      <c r="M57" s="295"/>
      <c r="N57" s="295"/>
      <c r="O57" s="295"/>
      <c r="P57" s="295"/>
      <c r="Q57" s="300"/>
      <c r="R57" s="300"/>
      <c r="S57" s="300"/>
      <c r="T57" s="300"/>
      <c r="U57" s="300"/>
      <c r="V57" s="300"/>
      <c r="W57" s="300"/>
      <c r="X57" s="300"/>
      <c r="Y57" s="300"/>
      <c r="Z57" s="300"/>
      <c r="AA57" s="305"/>
      <c r="AB57" s="305"/>
      <c r="AC57" s="305"/>
      <c r="AD57" s="305"/>
      <c r="AE57" s="50"/>
      <c r="AF57" s="50"/>
      <c r="AG57" s="50"/>
      <c r="AH57" s="50"/>
      <c r="AI57" s="50"/>
      <c r="AJ57" s="50"/>
      <c r="AK57" s="50"/>
      <c r="AL57" s="50"/>
      <c r="AM57" s="50"/>
      <c r="AN57" s="50"/>
    </row>
    <row r="58" spans="1:40">
      <c r="A58" s="300"/>
      <c r="B58" s="300"/>
      <c r="C58" s="391"/>
      <c r="D58" s="300"/>
      <c r="E58" s="300"/>
      <c r="F58" s="300"/>
      <c r="G58" s="300"/>
      <c r="H58" s="300"/>
      <c r="I58" s="300"/>
      <c r="J58" s="300"/>
      <c r="K58" s="300"/>
      <c r="L58" s="300"/>
      <c r="M58" s="295"/>
      <c r="N58" s="295"/>
      <c r="O58" s="295"/>
      <c r="P58" s="295"/>
      <c r="Q58" s="300"/>
      <c r="R58" s="300"/>
      <c r="S58" s="300"/>
      <c r="T58" s="300"/>
      <c r="U58" s="300"/>
      <c r="V58" s="300"/>
      <c r="W58" s="300"/>
      <c r="X58" s="300"/>
      <c r="Y58" s="300"/>
      <c r="Z58" s="300"/>
      <c r="AA58" s="305"/>
      <c r="AB58" s="305"/>
      <c r="AC58" s="305"/>
      <c r="AD58" s="305"/>
      <c r="AE58" s="50"/>
      <c r="AF58" s="50"/>
      <c r="AG58" s="50"/>
      <c r="AH58" s="50"/>
      <c r="AI58" s="50"/>
      <c r="AJ58" s="50"/>
      <c r="AK58" s="50"/>
      <c r="AL58" s="50"/>
      <c r="AM58" s="50"/>
      <c r="AN58" s="50"/>
    </row>
    <row r="59" spans="1:40">
      <c r="A59" s="300"/>
      <c r="B59" s="300"/>
      <c r="C59" s="391"/>
      <c r="D59" s="300"/>
      <c r="E59" s="300"/>
      <c r="F59" s="300"/>
      <c r="G59" s="300"/>
      <c r="H59" s="300"/>
      <c r="I59" s="300"/>
      <c r="J59" s="300"/>
      <c r="K59" s="300"/>
      <c r="L59" s="300"/>
      <c r="M59" s="295"/>
      <c r="N59" s="295"/>
      <c r="O59" s="295"/>
      <c r="P59" s="295"/>
      <c r="Q59" s="300"/>
      <c r="R59" s="300"/>
      <c r="S59" s="300"/>
      <c r="T59" s="300"/>
      <c r="U59" s="300"/>
      <c r="V59" s="300"/>
      <c r="W59" s="300"/>
      <c r="X59" s="300"/>
      <c r="Y59" s="300"/>
      <c r="Z59" s="300"/>
      <c r="AA59" s="305"/>
      <c r="AB59" s="305"/>
      <c r="AC59" s="305"/>
      <c r="AD59" s="305"/>
      <c r="AE59" s="50"/>
      <c r="AF59" s="50"/>
      <c r="AG59" s="50"/>
      <c r="AH59" s="50"/>
      <c r="AI59" s="50"/>
      <c r="AJ59" s="50"/>
      <c r="AK59" s="50"/>
      <c r="AL59" s="50"/>
      <c r="AM59" s="50"/>
      <c r="AN59" s="50"/>
    </row>
    <row r="60" spans="1:40">
      <c r="A60" s="300"/>
      <c r="B60" s="300"/>
      <c r="C60" s="391"/>
      <c r="D60" s="300"/>
      <c r="E60" s="300"/>
      <c r="F60" s="300"/>
      <c r="G60" s="300"/>
      <c r="H60" s="300"/>
      <c r="I60" s="300"/>
      <c r="J60" s="300"/>
      <c r="K60" s="300"/>
      <c r="L60" s="300"/>
      <c r="M60" s="295"/>
      <c r="N60" s="295"/>
      <c r="O60" s="295"/>
      <c r="P60" s="295"/>
      <c r="Q60" s="300"/>
      <c r="R60" s="300"/>
      <c r="S60" s="300"/>
      <c r="T60" s="300"/>
      <c r="U60" s="300"/>
      <c r="V60" s="300"/>
      <c r="W60" s="300"/>
      <c r="X60" s="300"/>
      <c r="Y60" s="300"/>
      <c r="Z60" s="300"/>
      <c r="AA60" s="305"/>
      <c r="AB60" s="305"/>
      <c r="AC60" s="305"/>
      <c r="AD60" s="305"/>
      <c r="AE60" s="50"/>
      <c r="AF60" s="50"/>
      <c r="AG60" s="50"/>
      <c r="AH60" s="50"/>
      <c r="AI60" s="50"/>
      <c r="AJ60" s="50"/>
      <c r="AK60" s="50"/>
      <c r="AL60" s="50"/>
      <c r="AM60" s="50"/>
      <c r="AN60" s="50"/>
    </row>
    <row r="61" spans="1:40">
      <c r="A61" s="300"/>
      <c r="B61" s="300"/>
      <c r="C61" s="391"/>
      <c r="D61" s="300"/>
      <c r="E61" s="300"/>
      <c r="F61" s="300"/>
      <c r="G61" s="300"/>
      <c r="H61" s="300"/>
      <c r="I61" s="300"/>
      <c r="J61" s="300"/>
      <c r="K61" s="300"/>
      <c r="L61" s="300"/>
      <c r="M61" s="295"/>
      <c r="N61" s="295"/>
      <c r="O61" s="295"/>
      <c r="P61" s="295"/>
      <c r="Q61" s="300"/>
      <c r="R61" s="300"/>
      <c r="S61" s="300"/>
      <c r="T61" s="300"/>
      <c r="U61" s="300"/>
      <c r="V61" s="300"/>
      <c r="W61" s="300"/>
      <c r="X61" s="300"/>
      <c r="Y61" s="300"/>
      <c r="Z61" s="300"/>
      <c r="AA61" s="305"/>
      <c r="AB61" s="305"/>
      <c r="AC61" s="305"/>
      <c r="AD61" s="305"/>
      <c r="AE61" s="50"/>
      <c r="AF61" s="50"/>
      <c r="AG61" s="50"/>
      <c r="AH61" s="50"/>
      <c r="AI61" s="50"/>
      <c r="AJ61" s="50"/>
      <c r="AK61" s="50"/>
      <c r="AL61" s="50"/>
      <c r="AM61" s="50"/>
      <c r="AN61" s="50"/>
    </row>
    <row r="62" spans="1:40">
      <c r="A62" s="300"/>
      <c r="B62" s="300"/>
      <c r="C62" s="391"/>
      <c r="D62" s="300"/>
      <c r="E62" s="300"/>
      <c r="F62" s="300"/>
      <c r="G62" s="300"/>
      <c r="H62" s="300"/>
      <c r="I62" s="300"/>
      <c r="J62" s="300"/>
      <c r="K62" s="300"/>
      <c r="L62" s="300"/>
      <c r="M62" s="295"/>
      <c r="N62" s="295"/>
      <c r="O62" s="295"/>
      <c r="P62" s="295"/>
      <c r="Q62" s="300"/>
      <c r="R62" s="300"/>
      <c r="S62" s="300"/>
      <c r="T62" s="300"/>
      <c r="U62" s="300"/>
      <c r="V62" s="300"/>
      <c r="W62" s="300"/>
      <c r="X62" s="300"/>
      <c r="Y62" s="300"/>
      <c r="Z62" s="300"/>
      <c r="AA62" s="305"/>
      <c r="AB62" s="305"/>
      <c r="AC62" s="305"/>
      <c r="AD62" s="305"/>
      <c r="AE62" s="50"/>
      <c r="AF62" s="50"/>
      <c r="AG62" s="50"/>
      <c r="AH62" s="50"/>
      <c r="AI62" s="50"/>
      <c r="AJ62" s="50"/>
      <c r="AK62" s="50"/>
      <c r="AL62" s="50"/>
      <c r="AM62" s="50"/>
      <c r="AN62" s="50"/>
    </row>
    <row r="63" spans="1:40">
      <c r="A63" s="300"/>
      <c r="B63" s="300"/>
      <c r="C63" s="391"/>
      <c r="D63" s="300"/>
      <c r="E63" s="300"/>
      <c r="F63" s="300"/>
      <c r="G63" s="300"/>
      <c r="H63" s="300"/>
      <c r="I63" s="300"/>
      <c r="J63" s="300"/>
      <c r="K63" s="300"/>
      <c r="L63" s="300"/>
      <c r="M63" s="295"/>
      <c r="N63" s="295"/>
      <c r="O63" s="295"/>
      <c r="P63" s="295"/>
      <c r="Q63" s="300"/>
      <c r="R63" s="300"/>
      <c r="S63" s="300"/>
      <c r="T63" s="300"/>
      <c r="U63" s="300"/>
      <c r="V63" s="300"/>
      <c r="W63" s="300"/>
      <c r="X63" s="300"/>
      <c r="Y63" s="300"/>
      <c r="Z63" s="300"/>
      <c r="AA63" s="305"/>
      <c r="AB63" s="305"/>
      <c r="AC63" s="305"/>
      <c r="AD63" s="305"/>
      <c r="AE63" s="50"/>
      <c r="AF63" s="50"/>
      <c r="AG63" s="50"/>
      <c r="AH63" s="50"/>
      <c r="AI63" s="50"/>
      <c r="AJ63" s="50"/>
      <c r="AK63" s="50"/>
      <c r="AL63" s="50"/>
      <c r="AM63" s="50"/>
      <c r="AN63" s="50"/>
    </row>
    <row r="64" spans="1:40">
      <c r="A64" s="300"/>
      <c r="B64" s="300"/>
      <c r="C64" s="391"/>
      <c r="D64" s="300"/>
      <c r="E64" s="300"/>
      <c r="F64" s="300"/>
      <c r="G64" s="300"/>
      <c r="H64" s="300"/>
      <c r="I64" s="300"/>
      <c r="J64" s="300"/>
      <c r="K64" s="300"/>
      <c r="L64" s="300"/>
      <c r="M64" s="295"/>
      <c r="N64" s="295"/>
      <c r="O64" s="295"/>
      <c r="P64" s="295"/>
      <c r="Q64" s="300"/>
      <c r="R64" s="300"/>
      <c r="S64" s="300"/>
      <c r="T64" s="300"/>
      <c r="U64" s="300"/>
      <c r="V64" s="300"/>
      <c r="W64" s="300"/>
      <c r="X64" s="300"/>
      <c r="Y64" s="300"/>
      <c r="Z64" s="300"/>
      <c r="AA64" s="305"/>
      <c r="AB64" s="305"/>
      <c r="AC64" s="305"/>
      <c r="AD64" s="305"/>
      <c r="AE64" s="50"/>
      <c r="AF64" s="50"/>
      <c r="AG64" s="50"/>
      <c r="AH64" s="50"/>
      <c r="AI64" s="50"/>
      <c r="AJ64" s="50"/>
      <c r="AK64" s="50"/>
      <c r="AL64" s="50"/>
      <c r="AM64" s="50"/>
      <c r="AN64" s="50"/>
    </row>
    <row r="65" spans="1:40">
      <c r="A65" s="300"/>
      <c r="B65" s="300"/>
      <c r="C65" s="391"/>
      <c r="D65" s="300"/>
      <c r="E65" s="300"/>
      <c r="F65" s="300"/>
      <c r="G65" s="300"/>
      <c r="H65" s="300"/>
      <c r="I65" s="300"/>
      <c r="J65" s="300"/>
      <c r="K65" s="300"/>
      <c r="L65" s="300"/>
      <c r="M65" s="295"/>
      <c r="N65" s="295"/>
      <c r="O65" s="295"/>
      <c r="P65" s="295"/>
      <c r="Q65" s="300"/>
      <c r="R65" s="300"/>
      <c r="S65" s="300"/>
      <c r="T65" s="300"/>
      <c r="U65" s="300"/>
      <c r="V65" s="300"/>
      <c r="W65" s="300"/>
      <c r="X65" s="300"/>
      <c r="Y65" s="300"/>
      <c r="Z65" s="300"/>
      <c r="AA65" s="305"/>
      <c r="AB65" s="305"/>
      <c r="AC65" s="305"/>
      <c r="AD65" s="305"/>
      <c r="AE65" s="50"/>
      <c r="AF65" s="50"/>
      <c r="AG65" s="50"/>
      <c r="AH65" s="50"/>
      <c r="AI65" s="50"/>
      <c r="AJ65" s="50"/>
      <c r="AK65" s="50"/>
      <c r="AL65" s="50"/>
      <c r="AM65" s="50"/>
      <c r="AN65" s="50"/>
    </row>
    <row r="66" spans="1:40">
      <c r="A66" s="300"/>
      <c r="B66" s="300"/>
      <c r="C66" s="391"/>
      <c r="D66" s="300"/>
      <c r="E66" s="300"/>
      <c r="F66" s="300"/>
      <c r="G66" s="300"/>
      <c r="H66" s="300"/>
      <c r="I66" s="300"/>
      <c r="J66" s="300"/>
      <c r="K66" s="300"/>
      <c r="L66" s="300"/>
      <c r="M66" s="295"/>
      <c r="N66" s="295"/>
      <c r="O66" s="295"/>
      <c r="P66" s="295"/>
      <c r="Q66" s="300"/>
      <c r="R66" s="300"/>
      <c r="S66" s="300"/>
      <c r="T66" s="300"/>
      <c r="U66" s="300"/>
      <c r="V66" s="300"/>
      <c r="W66" s="300"/>
      <c r="X66" s="300"/>
      <c r="Y66" s="300"/>
      <c r="Z66" s="300"/>
      <c r="AA66" s="305"/>
      <c r="AB66" s="305"/>
      <c r="AC66" s="305"/>
      <c r="AD66" s="305"/>
      <c r="AE66" s="50"/>
      <c r="AF66" s="50"/>
      <c r="AG66" s="50"/>
      <c r="AH66" s="50"/>
      <c r="AI66" s="50"/>
      <c r="AJ66" s="50"/>
      <c r="AK66" s="50"/>
      <c r="AL66" s="50"/>
      <c r="AM66" s="50"/>
      <c r="AN66" s="50"/>
    </row>
    <row r="67" spans="1:40">
      <c r="A67" s="300"/>
      <c r="B67" s="300"/>
      <c r="C67" s="391"/>
      <c r="D67" s="300"/>
      <c r="E67" s="300"/>
      <c r="F67" s="300"/>
      <c r="G67" s="300"/>
      <c r="H67" s="300"/>
      <c r="I67" s="300"/>
      <c r="J67" s="300"/>
      <c r="K67" s="300"/>
      <c r="L67" s="300"/>
      <c r="M67" s="295"/>
      <c r="N67" s="295"/>
      <c r="O67" s="295"/>
      <c r="P67" s="295"/>
      <c r="Q67" s="300"/>
      <c r="R67" s="300"/>
      <c r="S67" s="300"/>
      <c r="T67" s="300"/>
      <c r="U67" s="300"/>
      <c r="V67" s="300"/>
      <c r="W67" s="300"/>
      <c r="X67" s="300"/>
      <c r="Y67" s="300"/>
      <c r="Z67" s="300"/>
      <c r="AA67" s="305"/>
      <c r="AB67" s="305"/>
      <c r="AC67" s="305"/>
      <c r="AD67" s="305"/>
      <c r="AE67" s="50"/>
      <c r="AF67" s="50"/>
      <c r="AG67" s="50"/>
      <c r="AH67" s="50"/>
      <c r="AI67" s="50"/>
      <c r="AJ67" s="50"/>
      <c r="AK67" s="50"/>
      <c r="AL67" s="50"/>
      <c r="AM67" s="50"/>
      <c r="AN67" s="50"/>
    </row>
    <row r="68" spans="1:40">
      <c r="A68" s="300"/>
      <c r="B68" s="300"/>
      <c r="C68" s="391"/>
      <c r="D68" s="300"/>
      <c r="E68" s="300"/>
      <c r="F68" s="300"/>
      <c r="G68" s="300"/>
      <c r="H68" s="300"/>
      <c r="I68" s="300"/>
      <c r="J68" s="300"/>
      <c r="K68" s="300"/>
      <c r="L68" s="300"/>
      <c r="M68" s="295"/>
      <c r="N68" s="295"/>
      <c r="O68" s="295"/>
      <c r="P68" s="295"/>
      <c r="Q68" s="300"/>
      <c r="R68" s="300"/>
      <c r="S68" s="300"/>
      <c r="T68" s="300"/>
      <c r="U68" s="300"/>
      <c r="V68" s="300"/>
      <c r="W68" s="300"/>
      <c r="X68" s="300"/>
      <c r="Y68" s="300"/>
      <c r="Z68" s="300"/>
      <c r="AA68" s="305"/>
      <c r="AB68" s="305"/>
      <c r="AC68" s="305"/>
      <c r="AD68" s="305"/>
      <c r="AE68" s="50"/>
      <c r="AF68" s="50"/>
      <c r="AG68" s="50"/>
      <c r="AH68" s="50"/>
      <c r="AI68" s="50"/>
      <c r="AJ68" s="50"/>
      <c r="AK68" s="50"/>
      <c r="AL68" s="50"/>
      <c r="AM68" s="50"/>
      <c r="AN68" s="50"/>
    </row>
    <row r="69" spans="1:40">
      <c r="A69" s="300"/>
      <c r="B69" s="300"/>
      <c r="C69" s="391"/>
      <c r="D69" s="300"/>
      <c r="E69" s="300"/>
      <c r="F69" s="300"/>
      <c r="G69" s="300"/>
      <c r="H69" s="300"/>
      <c r="I69" s="300"/>
      <c r="J69" s="300"/>
      <c r="K69" s="300"/>
      <c r="L69" s="300"/>
      <c r="M69" s="295"/>
      <c r="N69" s="295"/>
      <c r="O69" s="295"/>
      <c r="P69" s="295"/>
      <c r="Q69" s="300"/>
      <c r="R69" s="300"/>
      <c r="S69" s="300"/>
      <c r="T69" s="300"/>
      <c r="U69" s="300"/>
      <c r="V69" s="300"/>
      <c r="W69" s="300"/>
      <c r="X69" s="300"/>
      <c r="Y69" s="300"/>
      <c r="Z69" s="300"/>
      <c r="AA69" s="305"/>
      <c r="AB69" s="305"/>
      <c r="AC69" s="305"/>
      <c r="AD69" s="305"/>
      <c r="AE69" s="50"/>
      <c r="AF69" s="50"/>
      <c r="AG69" s="50"/>
      <c r="AH69" s="50"/>
      <c r="AI69" s="50"/>
      <c r="AJ69" s="50"/>
      <c r="AK69" s="50"/>
      <c r="AL69" s="50"/>
      <c r="AM69" s="50"/>
      <c r="AN69" s="50"/>
    </row>
    <row r="70" spans="1:40">
      <c r="A70" s="300"/>
      <c r="B70" s="300"/>
      <c r="C70" s="391"/>
      <c r="D70" s="300"/>
      <c r="E70" s="300"/>
      <c r="F70" s="300"/>
      <c r="G70" s="300"/>
      <c r="H70" s="300"/>
      <c r="I70" s="300"/>
      <c r="J70" s="300"/>
      <c r="K70" s="300"/>
      <c r="L70" s="300"/>
      <c r="M70" s="295"/>
      <c r="N70" s="295"/>
      <c r="O70" s="295"/>
      <c r="P70" s="295"/>
      <c r="Q70" s="300"/>
      <c r="R70" s="300"/>
      <c r="S70" s="300"/>
      <c r="T70" s="300"/>
      <c r="U70" s="300"/>
      <c r="V70" s="300"/>
      <c r="W70" s="300"/>
      <c r="X70" s="300"/>
      <c r="Y70" s="300"/>
      <c r="Z70" s="300"/>
      <c r="AA70" s="305"/>
      <c r="AB70" s="305"/>
      <c r="AC70" s="305"/>
      <c r="AD70" s="305"/>
      <c r="AE70" s="50"/>
      <c r="AF70" s="50"/>
      <c r="AG70" s="50"/>
      <c r="AH70" s="50"/>
      <c r="AI70" s="50"/>
      <c r="AJ70" s="50"/>
      <c r="AK70" s="50"/>
      <c r="AL70" s="50"/>
      <c r="AM70" s="50"/>
      <c r="AN70" s="50"/>
    </row>
    <row r="71" spans="1:40">
      <c r="A71" s="300"/>
      <c r="B71" s="300"/>
      <c r="C71" s="391"/>
      <c r="D71" s="300"/>
      <c r="E71" s="300"/>
      <c r="F71" s="300"/>
      <c r="G71" s="300"/>
      <c r="H71" s="300"/>
      <c r="I71" s="300"/>
      <c r="J71" s="300"/>
      <c r="K71" s="300"/>
      <c r="L71" s="300"/>
      <c r="M71" s="295"/>
      <c r="N71" s="295"/>
      <c r="O71" s="295"/>
      <c r="P71" s="295"/>
      <c r="Q71" s="300"/>
      <c r="R71" s="300"/>
      <c r="S71" s="300"/>
      <c r="T71" s="300"/>
      <c r="U71" s="300"/>
      <c r="V71" s="300"/>
      <c r="W71" s="300"/>
      <c r="X71" s="300"/>
      <c r="Y71" s="300"/>
      <c r="Z71" s="300"/>
      <c r="AA71" s="305"/>
      <c r="AB71" s="305"/>
      <c r="AC71" s="305"/>
      <c r="AD71" s="305"/>
      <c r="AE71" s="50"/>
      <c r="AF71" s="50"/>
      <c r="AG71" s="50"/>
      <c r="AH71" s="50"/>
      <c r="AI71" s="50"/>
      <c r="AJ71" s="50"/>
      <c r="AK71" s="50"/>
      <c r="AL71" s="50"/>
      <c r="AM71" s="50"/>
      <c r="AN71" s="50"/>
    </row>
    <row r="72" spans="1:40">
      <c r="A72" s="300"/>
      <c r="B72" s="300"/>
      <c r="C72" s="391"/>
      <c r="D72" s="300"/>
      <c r="E72" s="300"/>
      <c r="F72" s="300"/>
      <c r="G72" s="300"/>
      <c r="H72" s="300"/>
      <c r="I72" s="300"/>
      <c r="J72" s="300"/>
      <c r="K72" s="300"/>
      <c r="L72" s="300"/>
      <c r="M72" s="295"/>
      <c r="N72" s="295"/>
      <c r="O72" s="295"/>
      <c r="P72" s="295"/>
      <c r="Q72" s="300"/>
      <c r="R72" s="300"/>
      <c r="S72" s="300"/>
      <c r="T72" s="300"/>
      <c r="U72" s="300"/>
      <c r="V72" s="300"/>
      <c r="W72" s="300"/>
      <c r="X72" s="300"/>
      <c r="Y72" s="300"/>
      <c r="Z72" s="300"/>
      <c r="AA72" s="305"/>
      <c r="AB72" s="305"/>
      <c r="AC72" s="305"/>
      <c r="AD72" s="305"/>
      <c r="AE72" s="50"/>
      <c r="AF72" s="50"/>
      <c r="AG72" s="50"/>
      <c r="AH72" s="50"/>
      <c r="AI72" s="50"/>
      <c r="AJ72" s="50"/>
      <c r="AK72" s="50"/>
      <c r="AL72" s="50"/>
      <c r="AM72" s="50"/>
      <c r="AN72" s="50"/>
    </row>
    <row r="73" spans="1:40">
      <c r="A73" s="300"/>
      <c r="B73" s="300"/>
      <c r="C73" s="391"/>
      <c r="D73" s="300"/>
      <c r="E73" s="300"/>
      <c r="F73" s="300"/>
      <c r="G73" s="300"/>
      <c r="H73" s="300"/>
      <c r="I73" s="300"/>
      <c r="J73" s="300"/>
      <c r="K73" s="300"/>
      <c r="L73" s="300"/>
      <c r="M73" s="295"/>
      <c r="N73" s="295"/>
      <c r="O73" s="295"/>
      <c r="P73" s="295"/>
      <c r="Q73" s="300"/>
      <c r="R73" s="300"/>
      <c r="S73" s="300"/>
      <c r="T73" s="300"/>
      <c r="U73" s="300"/>
      <c r="V73" s="300"/>
      <c r="W73" s="300"/>
      <c r="X73" s="300"/>
      <c r="Y73" s="300"/>
      <c r="Z73" s="300"/>
      <c r="AA73" s="305"/>
      <c r="AB73" s="305"/>
      <c r="AC73" s="305"/>
      <c r="AD73" s="305"/>
      <c r="AE73" s="50"/>
      <c r="AF73" s="50"/>
      <c r="AG73" s="50"/>
      <c r="AH73" s="50"/>
      <c r="AI73" s="50"/>
      <c r="AJ73" s="50"/>
      <c r="AK73" s="50"/>
      <c r="AL73" s="50"/>
      <c r="AM73" s="50"/>
      <c r="AN73" s="50"/>
    </row>
    <row r="74" spans="1:40">
      <c r="A74" s="300"/>
      <c r="B74" s="300"/>
      <c r="C74" s="391"/>
      <c r="D74" s="300"/>
      <c r="E74" s="300"/>
      <c r="F74" s="300"/>
      <c r="G74" s="300"/>
      <c r="H74" s="300"/>
      <c r="I74" s="300"/>
      <c r="J74" s="300"/>
      <c r="K74" s="300"/>
      <c r="L74" s="300"/>
      <c r="M74" s="295"/>
      <c r="N74" s="295"/>
      <c r="O74" s="295"/>
      <c r="P74" s="295"/>
      <c r="Q74" s="300"/>
      <c r="R74" s="300"/>
      <c r="S74" s="300"/>
      <c r="T74" s="300"/>
      <c r="U74" s="300"/>
      <c r="V74" s="300"/>
      <c r="W74" s="300"/>
      <c r="X74" s="300"/>
      <c r="Y74" s="300"/>
      <c r="Z74" s="300"/>
      <c r="AA74" s="305"/>
      <c r="AB74" s="305"/>
      <c r="AC74" s="305"/>
      <c r="AD74" s="305"/>
      <c r="AE74" s="50"/>
      <c r="AF74" s="50"/>
      <c r="AG74" s="50"/>
      <c r="AH74" s="50"/>
      <c r="AI74" s="50"/>
      <c r="AJ74" s="50"/>
      <c r="AK74" s="50"/>
      <c r="AL74" s="50"/>
      <c r="AM74" s="50"/>
      <c r="AN74" s="50"/>
    </row>
    <row r="75" spans="1:40">
      <c r="A75" s="300"/>
      <c r="B75" s="300"/>
      <c r="C75" s="391"/>
      <c r="D75" s="300"/>
      <c r="E75" s="300"/>
      <c r="F75" s="300"/>
      <c r="G75" s="300"/>
      <c r="H75" s="300"/>
      <c r="I75" s="300"/>
      <c r="J75" s="300"/>
      <c r="K75" s="300"/>
      <c r="L75" s="300"/>
      <c r="M75" s="295"/>
      <c r="N75" s="295"/>
      <c r="O75" s="295"/>
      <c r="P75" s="295"/>
      <c r="Q75" s="300"/>
      <c r="R75" s="300"/>
      <c r="S75" s="300"/>
      <c r="T75" s="300"/>
      <c r="U75" s="300"/>
      <c r="V75" s="300"/>
      <c r="W75" s="300"/>
      <c r="X75" s="300"/>
      <c r="Y75" s="300"/>
      <c r="Z75" s="300"/>
      <c r="AA75" s="305"/>
      <c r="AB75" s="305"/>
      <c r="AC75" s="305"/>
      <c r="AD75" s="305"/>
      <c r="AE75" s="50"/>
      <c r="AF75" s="50"/>
      <c r="AG75" s="50"/>
      <c r="AH75" s="50"/>
      <c r="AI75" s="50"/>
      <c r="AJ75" s="50"/>
      <c r="AK75" s="50"/>
      <c r="AL75" s="50"/>
      <c r="AM75" s="50"/>
      <c r="AN75" s="50"/>
    </row>
    <row r="76" spans="1:40">
      <c r="A76" s="300"/>
      <c r="B76" s="300"/>
      <c r="C76" s="391"/>
      <c r="D76" s="300"/>
      <c r="E76" s="300"/>
      <c r="F76" s="300"/>
      <c r="G76" s="300"/>
      <c r="H76" s="300"/>
      <c r="I76" s="300"/>
      <c r="J76" s="300"/>
      <c r="K76" s="300"/>
      <c r="L76" s="300"/>
      <c r="M76" s="295"/>
      <c r="N76" s="295"/>
      <c r="O76" s="295"/>
      <c r="P76" s="295"/>
      <c r="Q76" s="300"/>
      <c r="R76" s="300"/>
      <c r="S76" s="300"/>
      <c r="T76" s="300"/>
      <c r="U76" s="300"/>
      <c r="V76" s="300"/>
      <c r="W76" s="300"/>
      <c r="X76" s="300"/>
      <c r="Y76" s="300"/>
      <c r="Z76" s="300"/>
      <c r="AA76" s="305"/>
      <c r="AB76" s="305"/>
      <c r="AC76" s="305"/>
      <c r="AD76" s="305"/>
      <c r="AE76" s="50"/>
      <c r="AF76" s="50"/>
      <c r="AG76" s="50"/>
      <c r="AH76" s="50"/>
      <c r="AI76" s="50"/>
      <c r="AJ76" s="50"/>
      <c r="AK76" s="50"/>
      <c r="AL76" s="50"/>
      <c r="AM76" s="50"/>
      <c r="AN76" s="50"/>
    </row>
    <row r="77" spans="1:40">
      <c r="A77" s="300"/>
      <c r="B77" s="300"/>
      <c r="C77" s="391"/>
      <c r="D77" s="300"/>
      <c r="E77" s="300"/>
      <c r="F77" s="300"/>
      <c r="G77" s="300"/>
      <c r="H77" s="300"/>
      <c r="I77" s="300"/>
      <c r="J77" s="300"/>
      <c r="K77" s="300"/>
      <c r="L77" s="300"/>
      <c r="M77" s="295"/>
      <c r="N77" s="295"/>
      <c r="O77" s="295"/>
      <c r="P77" s="295"/>
      <c r="Q77" s="300"/>
      <c r="R77" s="300"/>
      <c r="S77" s="300"/>
      <c r="T77" s="300"/>
      <c r="U77" s="300"/>
      <c r="V77" s="300"/>
      <c r="W77" s="300"/>
      <c r="X77" s="300"/>
      <c r="Y77" s="300"/>
      <c r="Z77" s="300"/>
      <c r="AA77" s="305"/>
      <c r="AB77" s="305"/>
      <c r="AC77" s="305"/>
      <c r="AD77" s="305"/>
      <c r="AE77" s="50"/>
      <c r="AF77" s="50"/>
      <c r="AG77" s="50"/>
      <c r="AH77" s="50"/>
      <c r="AI77" s="50"/>
      <c r="AJ77" s="50"/>
      <c r="AK77" s="50"/>
      <c r="AL77" s="50"/>
      <c r="AM77" s="50"/>
      <c r="AN77" s="50"/>
    </row>
    <row r="78" spans="1:40">
      <c r="A78" s="300"/>
      <c r="B78" s="300"/>
      <c r="C78" s="391"/>
      <c r="D78" s="300"/>
      <c r="E78" s="300"/>
      <c r="F78" s="300"/>
      <c r="G78" s="300"/>
      <c r="H78" s="300"/>
      <c r="I78" s="300"/>
      <c r="J78" s="300"/>
      <c r="K78" s="300"/>
      <c r="L78" s="300"/>
      <c r="M78" s="295"/>
      <c r="N78" s="295"/>
      <c r="O78" s="295"/>
      <c r="P78" s="295"/>
      <c r="Q78" s="300"/>
      <c r="R78" s="300"/>
      <c r="S78" s="300"/>
      <c r="T78" s="300"/>
      <c r="U78" s="300"/>
      <c r="V78" s="300"/>
      <c r="W78" s="300"/>
      <c r="X78" s="300"/>
      <c r="Y78" s="300"/>
      <c r="Z78" s="300"/>
      <c r="AA78" s="305"/>
      <c r="AB78" s="305"/>
      <c r="AC78" s="305"/>
      <c r="AD78" s="305"/>
      <c r="AE78" s="50"/>
      <c r="AF78" s="50"/>
      <c r="AG78" s="50"/>
      <c r="AH78" s="50"/>
      <c r="AI78" s="50"/>
      <c r="AJ78" s="50"/>
      <c r="AK78" s="50"/>
      <c r="AL78" s="50"/>
      <c r="AM78" s="50"/>
      <c r="AN78" s="50"/>
    </row>
    <row r="79" spans="1:40">
      <c r="A79" s="300"/>
      <c r="B79" s="300"/>
      <c r="C79" s="391"/>
      <c r="D79" s="300"/>
      <c r="E79" s="300"/>
      <c r="F79" s="300"/>
      <c r="G79" s="300"/>
      <c r="H79" s="300"/>
      <c r="I79" s="300"/>
      <c r="J79" s="300"/>
      <c r="K79" s="300"/>
      <c r="L79" s="300"/>
      <c r="M79" s="295"/>
      <c r="N79" s="295"/>
      <c r="O79" s="295"/>
      <c r="P79" s="295"/>
      <c r="Q79" s="300"/>
      <c r="R79" s="300"/>
      <c r="S79" s="300"/>
      <c r="T79" s="300"/>
      <c r="U79" s="300"/>
      <c r="V79" s="300"/>
      <c r="W79" s="300"/>
      <c r="X79" s="300"/>
      <c r="Y79" s="300"/>
      <c r="Z79" s="300"/>
      <c r="AA79" s="305"/>
      <c r="AB79" s="305"/>
      <c r="AC79" s="305"/>
      <c r="AD79" s="305"/>
      <c r="AE79" s="50"/>
      <c r="AF79" s="50"/>
      <c r="AG79" s="50"/>
      <c r="AH79" s="50"/>
      <c r="AI79" s="50"/>
      <c r="AJ79" s="50"/>
      <c r="AK79" s="50"/>
      <c r="AL79" s="50"/>
      <c r="AM79" s="50"/>
      <c r="AN79" s="50"/>
    </row>
    <row r="80" spans="1:40">
      <c r="A80" s="300"/>
      <c r="B80" s="300"/>
      <c r="C80" s="391"/>
      <c r="D80" s="300"/>
      <c r="E80" s="300"/>
      <c r="F80" s="300"/>
      <c r="G80" s="300"/>
      <c r="H80" s="300"/>
      <c r="I80" s="300"/>
      <c r="J80" s="300"/>
      <c r="K80" s="300"/>
      <c r="L80" s="300"/>
      <c r="M80" s="295"/>
      <c r="N80" s="295"/>
      <c r="O80" s="295"/>
      <c r="P80" s="295"/>
      <c r="Q80" s="300"/>
      <c r="R80" s="300"/>
      <c r="S80" s="300"/>
      <c r="T80" s="300"/>
      <c r="U80" s="300"/>
      <c r="V80" s="300"/>
      <c r="W80" s="300"/>
      <c r="X80" s="300"/>
      <c r="Y80" s="300"/>
      <c r="Z80" s="300"/>
      <c r="AA80" s="305"/>
      <c r="AB80" s="305"/>
      <c r="AC80" s="305"/>
      <c r="AD80" s="305"/>
      <c r="AE80" s="50"/>
      <c r="AF80" s="50"/>
      <c r="AG80" s="50"/>
      <c r="AH80" s="50"/>
      <c r="AI80" s="50"/>
      <c r="AJ80" s="50"/>
      <c r="AK80" s="50"/>
      <c r="AL80" s="50"/>
      <c r="AM80" s="50"/>
      <c r="AN80" s="50"/>
    </row>
    <row r="81" spans="1:40">
      <c r="A81" s="300"/>
      <c r="B81" s="300"/>
      <c r="C81" s="391"/>
      <c r="D81" s="300"/>
      <c r="E81" s="300"/>
      <c r="F81" s="300"/>
      <c r="G81" s="300"/>
      <c r="H81" s="300"/>
      <c r="I81" s="300"/>
      <c r="J81" s="300"/>
      <c r="K81" s="300"/>
      <c r="L81" s="300"/>
      <c r="M81" s="295"/>
      <c r="N81" s="295"/>
      <c r="O81" s="295"/>
      <c r="P81" s="295"/>
      <c r="Q81" s="300"/>
      <c r="R81" s="300"/>
      <c r="S81" s="300"/>
      <c r="T81" s="300"/>
      <c r="U81" s="300"/>
      <c r="V81" s="300"/>
      <c r="W81" s="300"/>
      <c r="X81" s="300"/>
      <c r="Y81" s="300"/>
      <c r="Z81" s="300"/>
      <c r="AA81" s="305"/>
      <c r="AB81" s="305"/>
      <c r="AC81" s="305"/>
      <c r="AD81" s="305"/>
      <c r="AE81" s="50"/>
      <c r="AF81" s="50"/>
      <c r="AG81" s="50"/>
      <c r="AH81" s="50"/>
      <c r="AI81" s="50"/>
      <c r="AJ81" s="50"/>
      <c r="AK81" s="50"/>
      <c r="AL81" s="50"/>
      <c r="AM81" s="50"/>
      <c r="AN81" s="50"/>
    </row>
    <row r="82" spans="1:40">
      <c r="A82" s="300"/>
      <c r="B82" s="300"/>
      <c r="C82" s="391"/>
      <c r="D82" s="300"/>
      <c r="E82" s="300"/>
      <c r="F82" s="300"/>
      <c r="G82" s="300"/>
      <c r="H82" s="300"/>
      <c r="I82" s="300"/>
      <c r="J82" s="300"/>
      <c r="K82" s="300"/>
      <c r="L82" s="300"/>
      <c r="M82" s="295"/>
      <c r="N82" s="295"/>
      <c r="O82" s="295"/>
      <c r="P82" s="295"/>
      <c r="Q82" s="300"/>
      <c r="R82" s="300"/>
      <c r="S82" s="300"/>
      <c r="T82" s="300"/>
      <c r="U82" s="300"/>
      <c r="V82" s="300"/>
      <c r="W82" s="300"/>
      <c r="X82" s="300"/>
      <c r="Y82" s="300"/>
      <c r="Z82" s="300"/>
      <c r="AA82" s="305"/>
      <c r="AB82" s="305"/>
      <c r="AC82" s="305"/>
      <c r="AD82" s="305"/>
      <c r="AE82" s="50"/>
      <c r="AF82" s="50"/>
      <c r="AG82" s="50"/>
      <c r="AH82" s="50"/>
      <c r="AI82" s="50"/>
      <c r="AJ82" s="50"/>
      <c r="AK82" s="50"/>
      <c r="AL82" s="50"/>
      <c r="AM82" s="50"/>
      <c r="AN82" s="50"/>
    </row>
    <row r="83" spans="1:40">
      <c r="A83" s="300"/>
      <c r="B83" s="300"/>
      <c r="C83" s="391"/>
      <c r="D83" s="300"/>
      <c r="E83" s="300"/>
      <c r="F83" s="300"/>
      <c r="G83" s="300"/>
      <c r="H83" s="300"/>
      <c r="I83" s="300"/>
      <c r="J83" s="300"/>
      <c r="K83" s="300"/>
      <c r="L83" s="300"/>
      <c r="M83" s="295"/>
      <c r="N83" s="295"/>
      <c r="O83" s="295"/>
      <c r="P83" s="295"/>
      <c r="Q83" s="300"/>
      <c r="R83" s="300"/>
      <c r="S83" s="300"/>
      <c r="T83" s="300"/>
      <c r="U83" s="300"/>
      <c r="V83" s="300"/>
      <c r="W83" s="300"/>
      <c r="X83" s="300"/>
      <c r="Y83" s="300"/>
      <c r="Z83" s="300"/>
      <c r="AA83" s="305"/>
      <c r="AB83" s="305"/>
      <c r="AC83" s="305"/>
      <c r="AD83" s="305"/>
      <c r="AE83" s="50"/>
      <c r="AF83" s="50"/>
      <c r="AG83" s="50"/>
      <c r="AH83" s="50"/>
      <c r="AI83" s="50"/>
      <c r="AJ83" s="50"/>
      <c r="AK83" s="50"/>
      <c r="AL83" s="50"/>
      <c r="AM83" s="50"/>
      <c r="AN83" s="50"/>
    </row>
    <row r="84" spans="1:40">
      <c r="A84" s="300"/>
      <c r="B84" s="300"/>
      <c r="C84" s="391"/>
      <c r="D84" s="300"/>
      <c r="E84" s="300"/>
      <c r="F84" s="300"/>
      <c r="G84" s="300"/>
      <c r="H84" s="300"/>
      <c r="I84" s="300"/>
      <c r="J84" s="300"/>
      <c r="K84" s="300"/>
      <c r="L84" s="300"/>
      <c r="M84" s="295"/>
      <c r="N84" s="295"/>
      <c r="O84" s="295"/>
      <c r="P84" s="295"/>
      <c r="Q84" s="300"/>
      <c r="R84" s="300"/>
      <c r="S84" s="300"/>
      <c r="T84" s="300"/>
      <c r="U84" s="300"/>
      <c r="V84" s="300"/>
      <c r="W84" s="300"/>
      <c r="X84" s="300"/>
      <c r="Y84" s="300"/>
      <c r="Z84" s="300"/>
      <c r="AA84" s="305"/>
      <c r="AB84" s="305"/>
      <c r="AC84" s="305"/>
      <c r="AD84" s="305"/>
      <c r="AE84" s="50"/>
      <c r="AF84" s="50"/>
      <c r="AG84" s="50"/>
      <c r="AH84" s="50"/>
      <c r="AI84" s="50"/>
      <c r="AJ84" s="50"/>
      <c r="AK84" s="50"/>
      <c r="AL84" s="50"/>
      <c r="AM84" s="50"/>
      <c r="AN84" s="50"/>
    </row>
    <row r="85" spans="1:40">
      <c r="A85" s="300"/>
      <c r="B85" s="300"/>
      <c r="C85" s="391"/>
      <c r="D85" s="300"/>
      <c r="E85" s="300"/>
      <c r="F85" s="300"/>
      <c r="G85" s="300"/>
      <c r="H85" s="300"/>
      <c r="I85" s="300"/>
      <c r="J85" s="300"/>
      <c r="K85" s="300"/>
      <c r="L85" s="300"/>
      <c r="M85" s="295"/>
      <c r="N85" s="295"/>
      <c r="O85" s="295"/>
      <c r="P85" s="295"/>
      <c r="Q85" s="300"/>
      <c r="R85" s="300"/>
      <c r="S85" s="300"/>
      <c r="T85" s="300"/>
      <c r="U85" s="300"/>
      <c r="V85" s="300"/>
      <c r="W85" s="300"/>
      <c r="X85" s="300"/>
      <c r="Y85" s="300"/>
      <c r="Z85" s="300"/>
      <c r="AA85" s="305"/>
      <c r="AB85" s="305"/>
      <c r="AC85" s="305"/>
      <c r="AD85" s="305"/>
      <c r="AE85" s="50"/>
      <c r="AF85" s="50"/>
      <c r="AG85" s="50"/>
      <c r="AH85" s="50"/>
      <c r="AI85" s="50"/>
      <c r="AJ85" s="50"/>
      <c r="AK85" s="50"/>
      <c r="AL85" s="50"/>
      <c r="AM85" s="50"/>
      <c r="AN85" s="50"/>
    </row>
    <row r="86" spans="1:40">
      <c r="A86" s="300"/>
      <c r="B86" s="300"/>
      <c r="C86" s="391"/>
      <c r="D86" s="300"/>
      <c r="E86" s="300"/>
      <c r="F86" s="300"/>
      <c r="G86" s="300"/>
      <c r="H86" s="300"/>
      <c r="I86" s="300"/>
      <c r="J86" s="300"/>
      <c r="K86" s="300"/>
      <c r="L86" s="300"/>
      <c r="M86" s="295"/>
      <c r="N86" s="295"/>
      <c r="O86" s="295"/>
      <c r="P86" s="295"/>
      <c r="Q86" s="300"/>
      <c r="R86" s="300"/>
      <c r="S86" s="300"/>
      <c r="T86" s="300"/>
      <c r="U86" s="300"/>
      <c r="V86" s="300"/>
      <c r="W86" s="300"/>
      <c r="X86" s="300"/>
      <c r="Y86" s="300"/>
      <c r="Z86" s="300"/>
      <c r="AA86" s="305"/>
      <c r="AB86" s="305"/>
      <c r="AC86" s="305"/>
      <c r="AD86" s="305"/>
      <c r="AE86" s="50"/>
      <c r="AF86" s="50"/>
      <c r="AG86" s="50"/>
      <c r="AH86" s="50"/>
      <c r="AI86" s="50"/>
      <c r="AJ86" s="50"/>
      <c r="AK86" s="50"/>
      <c r="AL86" s="50"/>
      <c r="AM86" s="50"/>
      <c r="AN86" s="50"/>
    </row>
    <row r="87" spans="1:40">
      <c r="A87" s="300"/>
      <c r="B87" s="300"/>
      <c r="C87" s="391"/>
      <c r="D87" s="300"/>
      <c r="E87" s="300"/>
      <c r="F87" s="300"/>
      <c r="G87" s="300"/>
      <c r="H87" s="300"/>
      <c r="I87" s="300"/>
      <c r="J87" s="300"/>
      <c r="K87" s="300"/>
      <c r="L87" s="300"/>
      <c r="M87" s="295"/>
      <c r="N87" s="295"/>
      <c r="O87" s="295"/>
      <c r="P87" s="295"/>
      <c r="Q87" s="300"/>
      <c r="R87" s="300"/>
      <c r="S87" s="300"/>
      <c r="T87" s="300"/>
      <c r="U87" s="300"/>
      <c r="V87" s="300"/>
      <c r="W87" s="300"/>
      <c r="X87" s="300"/>
      <c r="Y87" s="300"/>
      <c r="Z87" s="300"/>
      <c r="AA87" s="305"/>
      <c r="AB87" s="305"/>
      <c r="AC87" s="305"/>
      <c r="AD87" s="305"/>
      <c r="AE87" s="50"/>
      <c r="AF87" s="50"/>
      <c r="AG87" s="50"/>
      <c r="AH87" s="50"/>
      <c r="AI87" s="50"/>
      <c r="AJ87" s="50"/>
      <c r="AK87" s="50"/>
      <c r="AL87" s="50"/>
      <c r="AM87" s="50"/>
      <c r="AN87" s="50"/>
    </row>
    <row r="88" spans="1:40">
      <c r="A88" s="300"/>
      <c r="B88" s="300"/>
      <c r="C88" s="391"/>
      <c r="D88" s="300"/>
      <c r="E88" s="300"/>
      <c r="F88" s="300"/>
      <c r="G88" s="300"/>
      <c r="H88" s="300"/>
      <c r="I88" s="300"/>
      <c r="J88" s="300"/>
      <c r="K88" s="300"/>
      <c r="L88" s="300"/>
      <c r="M88" s="295"/>
      <c r="N88" s="295"/>
      <c r="O88" s="295"/>
      <c r="P88" s="295"/>
      <c r="Q88" s="300"/>
      <c r="R88" s="300"/>
      <c r="S88" s="300"/>
      <c r="T88" s="300"/>
      <c r="U88" s="300"/>
      <c r="V88" s="300"/>
      <c r="W88" s="300"/>
      <c r="X88" s="300"/>
      <c r="Y88" s="300"/>
      <c r="Z88" s="300"/>
      <c r="AA88" s="305"/>
      <c r="AB88" s="305"/>
      <c r="AC88" s="305"/>
      <c r="AD88" s="305"/>
      <c r="AE88" s="50"/>
      <c r="AF88" s="50"/>
      <c r="AG88" s="50"/>
      <c r="AH88" s="50"/>
      <c r="AI88" s="50"/>
      <c r="AJ88" s="50"/>
      <c r="AK88" s="50"/>
      <c r="AL88" s="50"/>
      <c r="AM88" s="50"/>
      <c r="AN88" s="50"/>
    </row>
    <row r="89" spans="1:40">
      <c r="A89" s="300"/>
      <c r="B89" s="300"/>
      <c r="C89" s="391"/>
      <c r="D89" s="300"/>
      <c r="E89" s="300"/>
      <c r="F89" s="300"/>
      <c r="G89" s="300"/>
      <c r="H89" s="300"/>
      <c r="I89" s="300"/>
      <c r="J89" s="300"/>
      <c r="K89" s="300"/>
      <c r="L89" s="300"/>
      <c r="M89" s="295"/>
      <c r="N89" s="295"/>
      <c r="O89" s="295"/>
      <c r="P89" s="295"/>
      <c r="Q89" s="300"/>
      <c r="R89" s="300"/>
      <c r="S89" s="300"/>
      <c r="T89" s="300"/>
      <c r="U89" s="300"/>
      <c r="V89" s="300"/>
      <c r="W89" s="300"/>
      <c r="X89" s="300"/>
      <c r="Y89" s="300"/>
      <c r="Z89" s="300"/>
      <c r="AA89" s="305"/>
      <c r="AB89" s="305"/>
      <c r="AC89" s="305"/>
      <c r="AD89" s="305"/>
      <c r="AE89" s="50"/>
      <c r="AF89" s="50"/>
      <c r="AG89" s="50"/>
      <c r="AH89" s="50"/>
      <c r="AI89" s="50"/>
      <c r="AJ89" s="50"/>
      <c r="AK89" s="50"/>
      <c r="AL89" s="50"/>
      <c r="AM89" s="50"/>
      <c r="AN89" s="50"/>
    </row>
    <row r="90" spans="1:40">
      <c r="A90" s="300"/>
      <c r="B90" s="300"/>
      <c r="C90" s="391"/>
      <c r="D90" s="300"/>
      <c r="E90" s="300"/>
      <c r="F90" s="300"/>
      <c r="G90" s="300"/>
      <c r="H90" s="300"/>
      <c r="I90" s="300"/>
      <c r="J90" s="300"/>
      <c r="K90" s="300"/>
      <c r="L90" s="300"/>
      <c r="M90" s="295"/>
      <c r="N90" s="295"/>
      <c r="O90" s="295"/>
      <c r="P90" s="295"/>
      <c r="Q90" s="300"/>
      <c r="R90" s="300"/>
      <c r="S90" s="300"/>
      <c r="T90" s="300"/>
      <c r="U90" s="300"/>
      <c r="V90" s="300"/>
      <c r="W90" s="300"/>
      <c r="X90" s="300"/>
      <c r="Y90" s="300"/>
      <c r="Z90" s="300"/>
      <c r="AA90" s="305"/>
      <c r="AB90" s="305"/>
      <c r="AC90" s="305"/>
      <c r="AD90" s="305"/>
      <c r="AE90" s="50"/>
      <c r="AF90" s="50"/>
      <c r="AG90" s="50"/>
      <c r="AH90" s="50"/>
      <c r="AI90" s="50"/>
      <c r="AJ90" s="50"/>
      <c r="AK90" s="50"/>
      <c r="AL90" s="50"/>
      <c r="AM90" s="50"/>
      <c r="AN90" s="50"/>
    </row>
    <row r="91" spans="1:40">
      <c r="A91" s="300"/>
      <c r="B91" s="300"/>
      <c r="C91" s="391"/>
      <c r="D91" s="300"/>
      <c r="E91" s="300"/>
      <c r="F91" s="300"/>
      <c r="G91" s="300"/>
      <c r="H91" s="300"/>
      <c r="I91" s="300"/>
      <c r="J91" s="300"/>
      <c r="K91" s="300"/>
      <c r="L91" s="300"/>
      <c r="M91" s="295"/>
      <c r="N91" s="295"/>
      <c r="O91" s="295"/>
      <c r="P91" s="295"/>
      <c r="Q91" s="300"/>
      <c r="R91" s="300"/>
      <c r="S91" s="300"/>
      <c r="T91" s="300"/>
      <c r="U91" s="300"/>
      <c r="V91" s="300"/>
      <c r="W91" s="300"/>
      <c r="X91" s="300"/>
      <c r="Y91" s="300"/>
      <c r="Z91" s="300"/>
      <c r="AA91" s="305"/>
      <c r="AB91" s="305"/>
      <c r="AC91" s="305"/>
      <c r="AD91" s="305"/>
      <c r="AE91" s="50"/>
      <c r="AF91" s="50"/>
      <c r="AG91" s="50"/>
      <c r="AH91" s="50"/>
      <c r="AI91" s="50"/>
      <c r="AJ91" s="50"/>
      <c r="AK91" s="50"/>
      <c r="AL91" s="50"/>
      <c r="AM91" s="50"/>
      <c r="AN91" s="50"/>
    </row>
    <row r="92" spans="1:40">
      <c r="A92" s="300"/>
      <c r="B92" s="300"/>
      <c r="C92" s="391"/>
      <c r="D92" s="300"/>
      <c r="E92" s="300"/>
      <c r="F92" s="300"/>
      <c r="G92" s="300"/>
      <c r="H92" s="300"/>
      <c r="I92" s="300"/>
      <c r="J92" s="300"/>
      <c r="K92" s="300"/>
      <c r="L92" s="300"/>
      <c r="M92" s="295"/>
      <c r="N92" s="295"/>
      <c r="O92" s="295"/>
      <c r="P92" s="295"/>
      <c r="Q92" s="300"/>
      <c r="R92" s="300"/>
      <c r="S92" s="300"/>
      <c r="T92" s="300"/>
      <c r="U92" s="300"/>
      <c r="V92" s="300"/>
      <c r="W92" s="300"/>
      <c r="X92" s="300"/>
      <c r="Y92" s="300"/>
      <c r="Z92" s="300"/>
      <c r="AA92" s="305"/>
      <c r="AB92" s="305"/>
      <c r="AC92" s="305"/>
      <c r="AD92" s="305"/>
      <c r="AE92" s="50"/>
      <c r="AF92" s="50"/>
      <c r="AG92" s="50"/>
      <c r="AH92" s="50"/>
      <c r="AI92" s="50"/>
      <c r="AJ92" s="50"/>
      <c r="AK92" s="50"/>
      <c r="AL92" s="50"/>
      <c r="AM92" s="50"/>
      <c r="AN92" s="50"/>
    </row>
    <row r="93" spans="1:40">
      <c r="A93" s="300"/>
      <c r="B93" s="300"/>
      <c r="C93" s="391"/>
      <c r="D93" s="300"/>
      <c r="E93" s="300"/>
      <c r="F93" s="300"/>
      <c r="G93" s="300"/>
      <c r="H93" s="300"/>
      <c r="I93" s="300"/>
      <c r="J93" s="300"/>
      <c r="K93" s="300"/>
      <c r="L93" s="300"/>
      <c r="M93" s="295"/>
      <c r="N93" s="295"/>
      <c r="O93" s="295"/>
      <c r="P93" s="295"/>
      <c r="Q93" s="300"/>
      <c r="R93" s="300"/>
      <c r="S93" s="300"/>
      <c r="T93" s="300"/>
      <c r="U93" s="300"/>
      <c r="V93" s="300"/>
      <c r="W93" s="300"/>
      <c r="X93" s="300"/>
      <c r="Y93" s="300"/>
      <c r="Z93" s="300"/>
      <c r="AA93" s="305"/>
      <c r="AB93" s="305"/>
      <c r="AC93" s="305"/>
      <c r="AD93" s="305"/>
      <c r="AE93" s="50"/>
      <c r="AF93" s="50"/>
      <c r="AG93" s="50"/>
      <c r="AH93" s="50"/>
      <c r="AI93" s="50"/>
      <c r="AJ93" s="50"/>
      <c r="AK93" s="50"/>
      <c r="AL93" s="50"/>
      <c r="AM93" s="50"/>
      <c r="AN93" s="50"/>
    </row>
    <row r="94" spans="1:40">
      <c r="A94" s="300"/>
      <c r="B94" s="300"/>
      <c r="C94" s="391"/>
      <c r="D94" s="300"/>
      <c r="E94" s="300"/>
      <c r="F94" s="300"/>
      <c r="G94" s="300"/>
      <c r="H94" s="300"/>
      <c r="I94" s="300"/>
      <c r="J94" s="300"/>
      <c r="K94" s="300"/>
      <c r="L94" s="300"/>
      <c r="M94" s="295"/>
      <c r="N94" s="295"/>
      <c r="O94" s="295"/>
      <c r="P94" s="295"/>
      <c r="Q94" s="300"/>
      <c r="R94" s="300"/>
      <c r="S94" s="300"/>
      <c r="T94" s="300"/>
      <c r="U94" s="300"/>
      <c r="V94" s="300"/>
      <c r="W94" s="300"/>
      <c r="X94" s="300"/>
      <c r="Y94" s="300"/>
      <c r="Z94" s="300"/>
      <c r="AA94" s="305"/>
      <c r="AB94" s="305"/>
      <c r="AC94" s="305"/>
      <c r="AD94" s="305"/>
      <c r="AE94" s="50"/>
      <c r="AF94" s="50"/>
      <c r="AG94" s="50"/>
      <c r="AH94" s="50"/>
      <c r="AI94" s="50"/>
      <c r="AJ94" s="50"/>
      <c r="AK94" s="50"/>
      <c r="AL94" s="50"/>
      <c r="AM94" s="50"/>
      <c r="AN94" s="50"/>
    </row>
    <row r="95" spans="1:40">
      <c r="A95" s="300"/>
      <c r="B95" s="300"/>
      <c r="C95" s="391"/>
      <c r="D95" s="300"/>
      <c r="E95" s="300"/>
      <c r="F95" s="300"/>
      <c r="G95" s="300"/>
      <c r="H95" s="300"/>
      <c r="I95" s="300"/>
      <c r="J95" s="300"/>
      <c r="K95" s="300"/>
      <c r="L95" s="300"/>
      <c r="M95" s="295"/>
      <c r="N95" s="295"/>
      <c r="O95" s="295"/>
      <c r="P95" s="295"/>
      <c r="Q95" s="300"/>
      <c r="R95" s="300"/>
      <c r="S95" s="300"/>
      <c r="T95" s="300"/>
      <c r="U95" s="300"/>
      <c r="V95" s="300"/>
      <c r="W95" s="300"/>
      <c r="X95" s="300"/>
      <c r="Y95" s="300"/>
      <c r="Z95" s="300"/>
      <c r="AA95" s="305"/>
      <c r="AB95" s="305"/>
      <c r="AC95" s="305"/>
      <c r="AD95" s="305"/>
      <c r="AE95" s="50"/>
      <c r="AF95" s="50"/>
      <c r="AG95" s="50"/>
      <c r="AH95" s="50"/>
      <c r="AI95" s="50"/>
      <c r="AJ95" s="50"/>
      <c r="AK95" s="50"/>
      <c r="AL95" s="50"/>
      <c r="AM95" s="50"/>
      <c r="AN95" s="50"/>
    </row>
    <row r="96" spans="1:40">
      <c r="A96" s="300"/>
      <c r="B96" s="300"/>
      <c r="C96" s="391"/>
      <c r="D96" s="300"/>
      <c r="E96" s="300"/>
      <c r="F96" s="300"/>
      <c r="G96" s="300"/>
      <c r="H96" s="300"/>
      <c r="I96" s="300"/>
      <c r="J96" s="300"/>
      <c r="K96" s="300"/>
      <c r="L96" s="300"/>
      <c r="M96" s="295"/>
      <c r="N96" s="295"/>
      <c r="O96" s="295"/>
      <c r="P96" s="295"/>
      <c r="Q96" s="300"/>
      <c r="R96" s="300"/>
      <c r="S96" s="300"/>
      <c r="T96" s="300"/>
      <c r="U96" s="300"/>
      <c r="V96" s="300"/>
      <c r="W96" s="300"/>
      <c r="X96" s="300"/>
      <c r="Y96" s="300"/>
      <c r="Z96" s="300"/>
      <c r="AA96" s="305"/>
      <c r="AB96" s="305"/>
      <c r="AC96" s="305"/>
      <c r="AD96" s="305"/>
      <c r="AE96" s="50"/>
      <c r="AF96" s="50"/>
      <c r="AG96" s="50"/>
      <c r="AH96" s="50"/>
      <c r="AI96" s="50"/>
      <c r="AJ96" s="50"/>
      <c r="AK96" s="50"/>
      <c r="AL96" s="50"/>
      <c r="AM96" s="50"/>
      <c r="AN96" s="50"/>
    </row>
    <row r="97" spans="1:40">
      <c r="A97" s="300"/>
      <c r="B97" s="300"/>
      <c r="C97" s="391"/>
      <c r="D97" s="300"/>
      <c r="E97" s="300"/>
      <c r="F97" s="300"/>
      <c r="G97" s="300"/>
      <c r="H97" s="300"/>
      <c r="I97" s="300"/>
      <c r="J97" s="300"/>
      <c r="K97" s="300"/>
      <c r="L97" s="300"/>
      <c r="M97" s="295"/>
      <c r="N97" s="295"/>
      <c r="O97" s="295"/>
      <c r="P97" s="295"/>
      <c r="Q97" s="300"/>
      <c r="R97" s="300"/>
      <c r="S97" s="300"/>
      <c r="T97" s="300"/>
      <c r="U97" s="300"/>
      <c r="V97" s="300"/>
      <c r="W97" s="300"/>
      <c r="X97" s="300"/>
      <c r="Y97" s="300"/>
      <c r="Z97" s="300"/>
      <c r="AA97" s="305"/>
      <c r="AB97" s="305"/>
      <c r="AC97" s="305"/>
      <c r="AD97" s="305"/>
      <c r="AE97" s="50"/>
      <c r="AF97" s="50"/>
      <c r="AG97" s="50"/>
      <c r="AH97" s="50"/>
      <c r="AI97" s="50"/>
      <c r="AJ97" s="50"/>
      <c r="AK97" s="50"/>
      <c r="AL97" s="50"/>
      <c r="AM97" s="50"/>
      <c r="AN97" s="50"/>
    </row>
    <row r="98" spans="1:40">
      <c r="A98" s="300"/>
      <c r="B98" s="300"/>
      <c r="C98" s="391"/>
      <c r="D98" s="300"/>
      <c r="E98" s="300"/>
      <c r="F98" s="300"/>
      <c r="G98" s="300"/>
      <c r="H98" s="300"/>
      <c r="I98" s="300"/>
      <c r="J98" s="300"/>
      <c r="K98" s="300"/>
      <c r="L98" s="300"/>
      <c r="M98" s="295"/>
      <c r="N98" s="295"/>
      <c r="O98" s="295"/>
      <c r="P98" s="295"/>
      <c r="Q98" s="300"/>
      <c r="R98" s="300"/>
      <c r="S98" s="300"/>
      <c r="T98" s="300"/>
      <c r="U98" s="300"/>
      <c r="V98" s="300"/>
      <c r="W98" s="300"/>
      <c r="X98" s="300"/>
      <c r="Y98" s="300"/>
      <c r="Z98" s="300"/>
      <c r="AA98" s="305"/>
      <c r="AB98" s="305"/>
      <c r="AC98" s="305"/>
      <c r="AD98" s="305"/>
      <c r="AE98" s="50"/>
      <c r="AF98" s="50"/>
      <c r="AG98" s="50"/>
      <c r="AH98" s="50"/>
      <c r="AI98" s="50"/>
      <c r="AJ98" s="50"/>
      <c r="AK98" s="50"/>
      <c r="AL98" s="50"/>
      <c r="AM98" s="50"/>
      <c r="AN98" s="50"/>
    </row>
    <row r="99" spans="1:40">
      <c r="A99" s="300"/>
      <c r="B99" s="300"/>
      <c r="C99" s="391"/>
      <c r="D99" s="300"/>
      <c r="E99" s="300"/>
      <c r="F99" s="300"/>
      <c r="G99" s="300"/>
      <c r="H99" s="300"/>
      <c r="I99" s="300"/>
      <c r="J99" s="300"/>
      <c r="K99" s="300"/>
      <c r="L99" s="300"/>
      <c r="M99" s="295"/>
      <c r="N99" s="295"/>
      <c r="O99" s="295"/>
      <c r="P99" s="295"/>
      <c r="Q99" s="300"/>
      <c r="R99" s="300"/>
      <c r="S99" s="300"/>
      <c r="T99" s="300"/>
      <c r="U99" s="300"/>
      <c r="V99" s="300"/>
      <c r="W99" s="300"/>
      <c r="X99" s="300"/>
      <c r="Y99" s="300"/>
      <c r="Z99" s="300"/>
      <c r="AA99" s="305"/>
      <c r="AB99" s="305"/>
      <c r="AC99" s="305"/>
      <c r="AD99" s="305"/>
      <c r="AE99" s="50"/>
      <c r="AF99" s="50"/>
      <c r="AG99" s="50"/>
      <c r="AH99" s="50"/>
      <c r="AI99" s="50"/>
      <c r="AJ99" s="50"/>
      <c r="AK99" s="50"/>
      <c r="AL99" s="50"/>
      <c r="AM99" s="50"/>
      <c r="AN99" s="50"/>
    </row>
    <row r="100" spans="1:40">
      <c r="A100" s="300"/>
      <c r="B100" s="300"/>
      <c r="C100" s="391"/>
      <c r="D100" s="300"/>
      <c r="E100" s="300"/>
      <c r="F100" s="300"/>
      <c r="G100" s="300"/>
      <c r="H100" s="300"/>
      <c r="I100" s="300"/>
      <c r="J100" s="300"/>
      <c r="K100" s="300"/>
      <c r="L100" s="300"/>
      <c r="M100" s="295"/>
      <c r="N100" s="295"/>
      <c r="O100" s="295"/>
      <c r="P100" s="295"/>
      <c r="Q100" s="300"/>
      <c r="R100" s="300"/>
      <c r="S100" s="300"/>
      <c r="T100" s="300"/>
      <c r="U100" s="300"/>
      <c r="V100" s="300"/>
      <c r="W100" s="300"/>
      <c r="X100" s="300"/>
      <c r="Y100" s="300"/>
      <c r="Z100" s="300"/>
      <c r="AA100" s="305"/>
      <c r="AB100" s="305"/>
      <c r="AC100" s="305"/>
      <c r="AD100" s="305"/>
      <c r="AE100" s="50"/>
      <c r="AF100" s="50"/>
      <c r="AG100" s="50"/>
      <c r="AH100" s="50"/>
      <c r="AI100" s="50"/>
      <c r="AJ100" s="50"/>
      <c r="AK100" s="50"/>
      <c r="AL100" s="50"/>
      <c r="AM100" s="50"/>
      <c r="AN100" s="50"/>
    </row>
    <row r="101" spans="1:40">
      <c r="A101" s="300"/>
      <c r="B101" s="300"/>
      <c r="C101" s="391"/>
      <c r="D101" s="300"/>
      <c r="E101" s="300"/>
      <c r="F101" s="300"/>
      <c r="G101" s="300"/>
      <c r="H101" s="300"/>
      <c r="I101" s="300"/>
      <c r="J101" s="300"/>
      <c r="K101" s="300"/>
      <c r="L101" s="300"/>
      <c r="M101" s="295"/>
      <c r="N101" s="295"/>
      <c r="O101" s="295"/>
      <c r="P101" s="295"/>
      <c r="Q101" s="300"/>
      <c r="R101" s="300"/>
      <c r="S101" s="300"/>
      <c r="T101" s="300"/>
      <c r="U101" s="300"/>
      <c r="V101" s="300"/>
      <c r="W101" s="300"/>
      <c r="X101" s="300"/>
      <c r="Y101" s="300"/>
      <c r="Z101" s="300"/>
      <c r="AA101" s="305"/>
      <c r="AB101" s="305"/>
      <c r="AC101" s="305"/>
      <c r="AD101" s="305"/>
      <c r="AE101" s="50"/>
      <c r="AF101" s="50"/>
      <c r="AG101" s="50"/>
      <c r="AH101" s="50"/>
      <c r="AI101" s="50"/>
      <c r="AJ101" s="50"/>
      <c r="AK101" s="50"/>
      <c r="AL101" s="50"/>
      <c r="AM101" s="50"/>
      <c r="AN101" s="50"/>
    </row>
    <row r="102" spans="1:40">
      <c r="A102" s="300"/>
      <c r="B102" s="300"/>
      <c r="C102" s="391"/>
      <c r="D102" s="300"/>
      <c r="E102" s="300"/>
      <c r="F102" s="300"/>
      <c r="G102" s="300"/>
      <c r="H102" s="300"/>
      <c r="I102" s="300"/>
      <c r="J102" s="300"/>
      <c r="K102" s="300"/>
      <c r="L102" s="300"/>
      <c r="M102" s="295"/>
      <c r="N102" s="295"/>
      <c r="O102" s="295"/>
      <c r="P102" s="295"/>
      <c r="Q102" s="300"/>
      <c r="R102" s="300"/>
      <c r="S102" s="300"/>
      <c r="T102" s="300"/>
      <c r="U102" s="300"/>
      <c r="V102" s="300"/>
      <c r="W102" s="300"/>
      <c r="X102" s="300"/>
      <c r="Y102" s="300"/>
      <c r="Z102" s="300"/>
      <c r="AA102" s="305"/>
      <c r="AB102" s="305"/>
      <c r="AC102" s="305"/>
      <c r="AD102" s="305"/>
      <c r="AE102" s="50"/>
      <c r="AF102" s="50"/>
      <c r="AG102" s="50"/>
      <c r="AH102" s="50"/>
      <c r="AI102" s="50"/>
      <c r="AJ102" s="50"/>
      <c r="AK102" s="50"/>
      <c r="AL102" s="50"/>
      <c r="AM102" s="50"/>
      <c r="AN102" s="50"/>
    </row>
    <row r="103" spans="1:40">
      <c r="A103" s="300"/>
      <c r="B103" s="300"/>
      <c r="C103" s="391"/>
      <c r="D103" s="300"/>
      <c r="E103" s="300"/>
      <c r="F103" s="300"/>
      <c r="G103" s="300"/>
      <c r="H103" s="300"/>
      <c r="I103" s="300"/>
      <c r="J103" s="300"/>
      <c r="K103" s="300"/>
      <c r="L103" s="300"/>
      <c r="M103" s="295"/>
      <c r="N103" s="295"/>
      <c r="O103" s="295"/>
      <c r="P103" s="295"/>
      <c r="Q103" s="300"/>
      <c r="R103" s="300"/>
      <c r="S103" s="300"/>
      <c r="T103" s="300"/>
      <c r="U103" s="300"/>
      <c r="V103" s="300"/>
      <c r="W103" s="300"/>
      <c r="X103" s="300"/>
      <c r="Y103" s="300"/>
      <c r="Z103" s="300"/>
      <c r="AA103" s="305"/>
      <c r="AB103" s="305"/>
      <c r="AC103" s="305"/>
      <c r="AD103" s="305"/>
      <c r="AE103" s="50"/>
      <c r="AF103" s="50"/>
      <c r="AG103" s="50"/>
      <c r="AH103" s="50"/>
      <c r="AI103" s="50"/>
      <c r="AJ103" s="50"/>
      <c r="AK103" s="50"/>
      <c r="AL103" s="50"/>
      <c r="AM103" s="50"/>
      <c r="AN103" s="50"/>
    </row>
    <row r="104" spans="1:40">
      <c r="A104" s="300"/>
      <c r="B104" s="300"/>
      <c r="C104" s="391"/>
      <c r="D104" s="300"/>
      <c r="E104" s="300"/>
      <c r="F104" s="300"/>
      <c r="G104" s="300"/>
      <c r="H104" s="300"/>
      <c r="I104" s="300"/>
      <c r="J104" s="300"/>
      <c r="K104" s="300"/>
      <c r="L104" s="300"/>
      <c r="M104" s="295"/>
      <c r="N104" s="295"/>
      <c r="O104" s="295"/>
      <c r="P104" s="295"/>
      <c r="Q104" s="300"/>
      <c r="R104" s="300"/>
      <c r="S104" s="300"/>
      <c r="T104" s="300"/>
      <c r="U104" s="300"/>
      <c r="V104" s="300"/>
      <c r="W104" s="300"/>
      <c r="X104" s="300"/>
      <c r="Y104" s="300"/>
      <c r="Z104" s="300"/>
      <c r="AA104" s="305"/>
      <c r="AB104" s="305"/>
      <c r="AC104" s="305"/>
      <c r="AD104" s="305"/>
      <c r="AE104" s="50"/>
      <c r="AF104" s="50"/>
      <c r="AG104" s="50"/>
      <c r="AH104" s="50"/>
      <c r="AI104" s="50"/>
      <c r="AJ104" s="50"/>
      <c r="AK104" s="50"/>
      <c r="AL104" s="50"/>
      <c r="AM104" s="50"/>
      <c r="AN104" s="50"/>
    </row>
    <row r="105" spans="1:40">
      <c r="A105" s="300"/>
      <c r="B105" s="300"/>
      <c r="C105" s="391"/>
      <c r="D105" s="300"/>
      <c r="E105" s="300"/>
      <c r="F105" s="300"/>
      <c r="G105" s="300"/>
      <c r="H105" s="300"/>
      <c r="I105" s="300"/>
      <c r="J105" s="300"/>
      <c r="K105" s="300"/>
      <c r="L105" s="300"/>
      <c r="M105" s="295"/>
      <c r="N105" s="295"/>
      <c r="O105" s="295"/>
      <c r="P105" s="295"/>
      <c r="Q105" s="300"/>
      <c r="R105" s="300"/>
      <c r="S105" s="300"/>
      <c r="T105" s="300"/>
      <c r="U105" s="300"/>
      <c r="V105" s="300"/>
      <c r="W105" s="300"/>
      <c r="X105" s="300"/>
      <c r="Y105" s="300"/>
      <c r="Z105" s="300"/>
      <c r="AA105" s="305"/>
      <c r="AB105" s="305"/>
      <c r="AC105" s="305"/>
      <c r="AD105" s="305"/>
      <c r="AE105" s="50"/>
      <c r="AF105" s="50"/>
      <c r="AG105" s="50"/>
      <c r="AH105" s="50"/>
      <c r="AI105" s="50"/>
      <c r="AJ105" s="50"/>
      <c r="AK105" s="50"/>
      <c r="AL105" s="50"/>
      <c r="AM105" s="50"/>
      <c r="AN105" s="50"/>
    </row>
    <row r="106" spans="1:40">
      <c r="A106" s="300"/>
      <c r="B106" s="300"/>
      <c r="C106" s="391"/>
      <c r="D106" s="300"/>
      <c r="E106" s="300"/>
      <c r="F106" s="300"/>
      <c r="G106" s="300"/>
      <c r="H106" s="300"/>
      <c r="I106" s="300"/>
      <c r="J106" s="300"/>
      <c r="K106" s="300"/>
      <c r="L106" s="300"/>
      <c r="M106" s="295"/>
      <c r="N106" s="295"/>
      <c r="O106" s="295"/>
      <c r="P106" s="295"/>
      <c r="Q106" s="300"/>
      <c r="R106" s="300"/>
      <c r="S106" s="300"/>
      <c r="T106" s="300"/>
      <c r="U106" s="300"/>
      <c r="V106" s="300"/>
      <c r="W106" s="300"/>
      <c r="X106" s="300"/>
      <c r="Y106" s="300"/>
      <c r="Z106" s="300"/>
      <c r="AA106" s="305"/>
      <c r="AB106" s="305"/>
      <c r="AC106" s="305"/>
      <c r="AD106" s="305"/>
      <c r="AE106" s="50"/>
      <c r="AF106" s="50"/>
      <c r="AG106" s="50"/>
      <c r="AH106" s="50"/>
      <c r="AI106" s="50"/>
      <c r="AJ106" s="50"/>
      <c r="AK106" s="50"/>
      <c r="AL106" s="50"/>
      <c r="AM106" s="50"/>
      <c r="AN106" s="50"/>
    </row>
    <row r="107" spans="1:40">
      <c r="A107" s="300"/>
      <c r="B107" s="300"/>
      <c r="C107" s="391"/>
      <c r="D107" s="300"/>
      <c r="E107" s="300"/>
      <c r="F107" s="300"/>
      <c r="G107" s="300"/>
      <c r="H107" s="300"/>
      <c r="I107" s="300"/>
      <c r="J107" s="300"/>
      <c r="K107" s="300"/>
      <c r="L107" s="300"/>
      <c r="M107" s="295"/>
      <c r="N107" s="295"/>
      <c r="O107" s="295"/>
      <c r="P107" s="295"/>
      <c r="Q107" s="300"/>
      <c r="R107" s="300"/>
      <c r="S107" s="300"/>
      <c r="T107" s="300"/>
      <c r="U107" s="300"/>
      <c r="V107" s="300"/>
      <c r="W107" s="300"/>
      <c r="X107" s="300"/>
      <c r="Y107" s="300"/>
      <c r="Z107" s="300"/>
      <c r="AA107" s="305"/>
      <c r="AB107" s="305"/>
      <c r="AC107" s="305"/>
      <c r="AD107" s="305"/>
      <c r="AE107" s="50"/>
      <c r="AF107" s="50"/>
      <c r="AG107" s="50"/>
      <c r="AH107" s="50"/>
      <c r="AI107" s="50"/>
      <c r="AJ107" s="50"/>
      <c r="AK107" s="50"/>
      <c r="AL107" s="50"/>
      <c r="AM107" s="50"/>
      <c r="AN107" s="50"/>
    </row>
    <row r="108" spans="1:40">
      <c r="A108" s="300"/>
      <c r="B108" s="300"/>
      <c r="C108" s="391"/>
      <c r="D108" s="300"/>
      <c r="E108" s="300"/>
      <c r="F108" s="300"/>
      <c r="G108" s="300"/>
      <c r="H108" s="300"/>
      <c r="I108" s="300"/>
      <c r="J108" s="300"/>
      <c r="K108" s="300"/>
      <c r="L108" s="300"/>
      <c r="M108" s="295"/>
      <c r="N108" s="295"/>
      <c r="O108" s="295"/>
      <c r="P108" s="295"/>
      <c r="Q108" s="300"/>
      <c r="R108" s="300"/>
      <c r="S108" s="300"/>
      <c r="T108" s="300"/>
      <c r="U108" s="300"/>
      <c r="V108" s="300"/>
      <c r="W108" s="300"/>
      <c r="X108" s="300"/>
      <c r="Y108" s="300"/>
      <c r="Z108" s="300"/>
      <c r="AA108" s="305"/>
      <c r="AB108" s="305"/>
      <c r="AC108" s="305"/>
      <c r="AD108" s="305"/>
      <c r="AE108" s="50"/>
      <c r="AF108" s="50"/>
      <c r="AG108" s="50"/>
      <c r="AH108" s="50"/>
      <c r="AI108" s="50"/>
      <c r="AJ108" s="50"/>
      <c r="AK108" s="50"/>
      <c r="AL108" s="50"/>
      <c r="AM108" s="50"/>
      <c r="AN108" s="50"/>
    </row>
    <row r="109" spans="1:40">
      <c r="A109" s="300"/>
      <c r="B109" s="300"/>
      <c r="C109" s="391"/>
      <c r="D109" s="300"/>
      <c r="E109" s="300"/>
      <c r="F109" s="300"/>
      <c r="G109" s="300"/>
      <c r="H109" s="300"/>
      <c r="I109" s="300"/>
      <c r="J109" s="300"/>
      <c r="K109" s="300"/>
      <c r="L109" s="300"/>
      <c r="M109" s="295"/>
      <c r="N109" s="295"/>
      <c r="O109" s="295"/>
      <c r="P109" s="295"/>
      <c r="Q109" s="300"/>
      <c r="R109" s="300"/>
      <c r="S109" s="300"/>
      <c r="T109" s="300"/>
      <c r="U109" s="300"/>
      <c r="V109" s="300"/>
      <c r="W109" s="300"/>
      <c r="X109" s="300"/>
      <c r="Y109" s="300"/>
      <c r="Z109" s="300"/>
      <c r="AA109" s="305"/>
      <c r="AB109" s="305"/>
      <c r="AC109" s="305"/>
      <c r="AD109" s="305"/>
      <c r="AE109" s="50"/>
      <c r="AF109" s="50"/>
      <c r="AG109" s="50"/>
      <c r="AH109" s="50"/>
      <c r="AI109" s="50"/>
      <c r="AJ109" s="50"/>
      <c r="AK109" s="50"/>
      <c r="AL109" s="50"/>
      <c r="AM109" s="50"/>
      <c r="AN109" s="50"/>
    </row>
    <row r="110" spans="1:40">
      <c r="A110" s="300"/>
      <c r="B110" s="300"/>
      <c r="C110" s="391"/>
      <c r="D110" s="300"/>
      <c r="E110" s="300"/>
      <c r="F110" s="300"/>
      <c r="G110" s="300"/>
      <c r="H110" s="300"/>
      <c r="I110" s="300"/>
      <c r="J110" s="300"/>
      <c r="K110" s="300"/>
      <c r="L110" s="300"/>
      <c r="M110" s="295"/>
      <c r="N110" s="295"/>
      <c r="O110" s="295"/>
      <c r="P110" s="295"/>
      <c r="Q110" s="300"/>
      <c r="R110" s="300"/>
      <c r="S110" s="300"/>
      <c r="T110" s="300"/>
      <c r="U110" s="300"/>
      <c r="V110" s="300"/>
      <c r="W110" s="300"/>
      <c r="X110" s="300"/>
      <c r="Y110" s="300"/>
      <c r="Z110" s="300"/>
      <c r="AA110" s="305"/>
      <c r="AB110" s="305"/>
      <c r="AC110" s="305"/>
      <c r="AD110" s="305"/>
      <c r="AE110" s="50"/>
      <c r="AF110" s="50"/>
      <c r="AG110" s="50"/>
      <c r="AH110" s="50"/>
      <c r="AI110" s="50"/>
      <c r="AJ110" s="50"/>
      <c r="AK110" s="50"/>
      <c r="AL110" s="50"/>
      <c r="AM110" s="50"/>
      <c r="AN110" s="50"/>
    </row>
    <row r="111" spans="1:40">
      <c r="A111" s="300"/>
      <c r="B111" s="300"/>
      <c r="C111" s="391"/>
      <c r="D111" s="300"/>
      <c r="E111" s="300"/>
      <c r="F111" s="300"/>
      <c r="G111" s="300"/>
      <c r="H111" s="300"/>
      <c r="I111" s="300"/>
      <c r="J111" s="300"/>
      <c r="K111" s="300"/>
      <c r="L111" s="300"/>
      <c r="M111" s="295"/>
      <c r="N111" s="295"/>
      <c r="O111" s="295"/>
      <c r="P111" s="295"/>
      <c r="Q111" s="300"/>
      <c r="R111" s="300"/>
      <c r="S111" s="300"/>
      <c r="T111" s="300"/>
      <c r="U111" s="300"/>
      <c r="V111" s="300"/>
      <c r="W111" s="300"/>
      <c r="X111" s="300"/>
      <c r="Y111" s="300"/>
      <c r="Z111" s="300"/>
      <c r="AA111" s="305"/>
      <c r="AB111" s="305"/>
      <c r="AC111" s="305"/>
      <c r="AD111" s="305"/>
      <c r="AE111" s="50"/>
      <c r="AF111" s="50"/>
      <c r="AG111" s="50"/>
      <c r="AH111" s="50"/>
      <c r="AI111" s="50"/>
      <c r="AJ111" s="50"/>
      <c r="AK111" s="50"/>
      <c r="AL111" s="50"/>
      <c r="AM111" s="50"/>
      <c r="AN111" s="50"/>
    </row>
    <row r="112" spans="1:40">
      <c r="A112" s="300"/>
      <c r="B112" s="300"/>
      <c r="C112" s="391"/>
      <c r="D112" s="300"/>
      <c r="E112" s="300"/>
      <c r="F112" s="300"/>
      <c r="G112" s="300"/>
      <c r="H112" s="300"/>
      <c r="I112" s="300"/>
      <c r="J112" s="300"/>
      <c r="K112" s="300"/>
      <c r="L112" s="300"/>
      <c r="M112" s="295"/>
      <c r="N112" s="295"/>
      <c r="O112" s="295"/>
      <c r="P112" s="295"/>
      <c r="Q112" s="300"/>
      <c r="R112" s="300"/>
      <c r="S112" s="300"/>
      <c r="T112" s="300"/>
      <c r="U112" s="300"/>
      <c r="V112" s="300"/>
      <c r="W112" s="300"/>
      <c r="X112" s="300"/>
      <c r="Y112" s="300"/>
      <c r="Z112" s="300"/>
      <c r="AA112" s="305"/>
      <c r="AB112" s="305"/>
      <c r="AC112" s="305"/>
      <c r="AD112" s="305"/>
      <c r="AE112" s="50"/>
      <c r="AF112" s="50"/>
      <c r="AG112" s="50"/>
      <c r="AH112" s="50"/>
      <c r="AI112" s="50"/>
      <c r="AJ112" s="50"/>
      <c r="AK112" s="50"/>
      <c r="AL112" s="50"/>
      <c r="AM112" s="50"/>
      <c r="AN112" s="50"/>
    </row>
    <row r="113" spans="1:40">
      <c r="A113" s="300"/>
      <c r="B113" s="300"/>
      <c r="C113" s="391"/>
      <c r="D113" s="300"/>
      <c r="E113" s="300"/>
      <c r="F113" s="300"/>
      <c r="G113" s="300"/>
      <c r="H113" s="300"/>
      <c r="I113" s="300"/>
      <c r="J113" s="300"/>
      <c r="K113" s="300"/>
      <c r="L113" s="300"/>
      <c r="M113" s="295"/>
      <c r="N113" s="295"/>
      <c r="O113" s="295"/>
      <c r="P113" s="295"/>
      <c r="Q113" s="300"/>
      <c r="R113" s="300"/>
      <c r="S113" s="300"/>
      <c r="T113" s="300"/>
      <c r="U113" s="300"/>
      <c r="V113" s="300"/>
      <c r="W113" s="300"/>
      <c r="X113" s="300"/>
      <c r="Y113" s="300"/>
      <c r="Z113" s="300"/>
      <c r="AA113" s="305"/>
      <c r="AB113" s="305"/>
      <c r="AC113" s="305"/>
      <c r="AD113" s="305"/>
      <c r="AE113" s="50"/>
      <c r="AF113" s="50"/>
      <c r="AG113" s="50"/>
      <c r="AH113" s="50"/>
      <c r="AI113" s="50"/>
      <c r="AJ113" s="50"/>
      <c r="AK113" s="50"/>
      <c r="AL113" s="50"/>
      <c r="AM113" s="50"/>
      <c r="AN113" s="50"/>
    </row>
    <row r="114" spans="1:40">
      <c r="A114" s="300"/>
      <c r="B114" s="300"/>
      <c r="C114" s="391"/>
      <c r="D114" s="300"/>
      <c r="E114" s="300"/>
      <c r="F114" s="300"/>
      <c r="G114" s="300"/>
      <c r="H114" s="300"/>
      <c r="I114" s="300"/>
      <c r="J114" s="300"/>
      <c r="K114" s="300"/>
      <c r="L114" s="300"/>
      <c r="M114" s="295"/>
      <c r="N114" s="295"/>
      <c r="O114" s="295"/>
      <c r="P114" s="295"/>
      <c r="Q114" s="300"/>
      <c r="R114" s="300"/>
      <c r="S114" s="300"/>
      <c r="T114" s="300"/>
      <c r="U114" s="300"/>
      <c r="V114" s="300"/>
      <c r="W114" s="300"/>
      <c r="X114" s="300"/>
      <c r="Y114" s="300"/>
      <c r="Z114" s="300"/>
      <c r="AA114" s="305"/>
      <c r="AB114" s="305"/>
      <c r="AC114" s="305"/>
      <c r="AD114" s="305"/>
      <c r="AE114" s="50"/>
      <c r="AF114" s="50"/>
      <c r="AG114" s="50"/>
      <c r="AH114" s="50"/>
      <c r="AI114" s="50"/>
      <c r="AJ114" s="50"/>
      <c r="AK114" s="50"/>
      <c r="AL114" s="50"/>
      <c r="AM114" s="50"/>
      <c r="AN114" s="50"/>
    </row>
    <row r="115" spans="1:40">
      <c r="A115" s="300"/>
      <c r="B115" s="300"/>
      <c r="C115" s="391"/>
      <c r="D115" s="300"/>
      <c r="E115" s="300"/>
      <c r="F115" s="300"/>
      <c r="G115" s="300"/>
      <c r="H115" s="300"/>
      <c r="I115" s="300"/>
      <c r="J115" s="300"/>
      <c r="K115" s="300"/>
      <c r="L115" s="300"/>
      <c r="M115" s="295"/>
      <c r="N115" s="295"/>
      <c r="O115" s="295"/>
      <c r="P115" s="295"/>
      <c r="Q115" s="300"/>
      <c r="R115" s="300"/>
      <c r="S115" s="300"/>
      <c r="T115" s="300"/>
      <c r="U115" s="300"/>
      <c r="V115" s="300"/>
      <c r="W115" s="300"/>
      <c r="X115" s="300"/>
      <c r="Y115" s="300"/>
      <c r="Z115" s="300"/>
      <c r="AA115" s="305"/>
      <c r="AB115" s="305"/>
      <c r="AC115" s="305"/>
      <c r="AD115" s="305"/>
      <c r="AE115" s="50"/>
      <c r="AF115" s="50"/>
      <c r="AG115" s="50"/>
      <c r="AH115" s="50"/>
      <c r="AI115" s="50"/>
      <c r="AJ115" s="50"/>
      <c r="AK115" s="50"/>
      <c r="AL115" s="50"/>
      <c r="AM115" s="50"/>
      <c r="AN115" s="50"/>
    </row>
    <row r="116" spans="1:40">
      <c r="A116" s="20"/>
      <c r="B116" s="20"/>
      <c r="C116" s="22"/>
      <c r="D116" s="20"/>
      <c r="E116" s="20"/>
      <c r="F116" s="20"/>
      <c r="G116" s="20"/>
      <c r="H116" s="20"/>
      <c r="I116" s="20"/>
      <c r="J116" s="20"/>
      <c r="K116" s="20"/>
      <c r="L116" s="20"/>
      <c r="M116" s="20"/>
      <c r="N116" s="20"/>
      <c r="O116" s="20"/>
      <c r="P116" s="20"/>
      <c r="AA116" s="50"/>
      <c r="AB116" s="50"/>
      <c r="AC116" s="50"/>
      <c r="AD116" s="50"/>
      <c r="AE116" s="50"/>
      <c r="AF116" s="50"/>
      <c r="AG116" s="50"/>
      <c r="AH116" s="50"/>
      <c r="AI116" s="50"/>
      <c r="AJ116" s="50"/>
      <c r="AK116" s="50"/>
      <c r="AL116" s="50"/>
      <c r="AM116" s="50"/>
      <c r="AN116" s="50"/>
    </row>
    <row r="117" spans="1:40">
      <c r="A117" s="20"/>
      <c r="B117" s="20"/>
      <c r="C117" s="22"/>
      <c r="D117" s="20"/>
      <c r="E117" s="20"/>
      <c r="F117" s="20"/>
      <c r="G117" s="20"/>
      <c r="H117" s="20"/>
      <c r="I117" s="20"/>
      <c r="J117" s="20"/>
      <c r="K117" s="20"/>
      <c r="L117" s="20"/>
      <c r="M117" s="20"/>
      <c r="N117" s="20"/>
      <c r="O117" s="20"/>
      <c r="P117" s="20"/>
      <c r="AA117" s="50"/>
      <c r="AB117" s="50"/>
      <c r="AC117" s="50"/>
      <c r="AD117" s="50"/>
      <c r="AE117" s="50"/>
      <c r="AF117" s="50"/>
      <c r="AG117" s="50"/>
      <c r="AH117" s="50"/>
      <c r="AI117" s="50"/>
      <c r="AJ117" s="50"/>
      <c r="AK117" s="50"/>
      <c r="AL117" s="50"/>
      <c r="AM117" s="50"/>
      <c r="AN117" s="50"/>
    </row>
    <row r="118" spans="1:40">
      <c r="A118" s="20"/>
      <c r="B118" s="20"/>
      <c r="C118" s="22"/>
      <c r="D118" s="20"/>
      <c r="E118" s="20"/>
      <c r="F118" s="20"/>
      <c r="G118" s="20"/>
      <c r="H118" s="20"/>
      <c r="I118" s="20"/>
      <c r="J118" s="20"/>
      <c r="K118" s="20"/>
      <c r="L118" s="20"/>
      <c r="M118" s="20"/>
      <c r="N118" s="20"/>
      <c r="O118" s="20"/>
      <c r="P118" s="20"/>
      <c r="AA118" s="50"/>
      <c r="AB118" s="50"/>
      <c r="AC118" s="50"/>
      <c r="AD118" s="50"/>
      <c r="AE118" s="50"/>
      <c r="AF118" s="50"/>
      <c r="AG118" s="50"/>
      <c r="AH118" s="50"/>
      <c r="AI118" s="50"/>
      <c r="AJ118" s="50"/>
      <c r="AK118" s="50"/>
      <c r="AL118" s="50"/>
      <c r="AM118" s="50"/>
      <c r="AN118" s="50"/>
    </row>
    <row r="119" spans="1:40">
      <c r="A119" s="20"/>
      <c r="B119" s="20"/>
      <c r="C119" s="22"/>
      <c r="D119" s="20"/>
      <c r="E119" s="20"/>
      <c r="F119" s="20"/>
      <c r="G119" s="20"/>
      <c r="H119" s="20"/>
      <c r="I119" s="20"/>
      <c r="J119" s="20"/>
      <c r="K119" s="20"/>
      <c r="L119" s="20"/>
      <c r="M119" s="20"/>
      <c r="N119" s="20"/>
      <c r="O119" s="20"/>
      <c r="P119" s="20"/>
      <c r="AA119" s="50"/>
      <c r="AB119" s="50"/>
      <c r="AC119" s="50"/>
      <c r="AD119" s="50"/>
      <c r="AE119" s="50"/>
      <c r="AF119" s="50"/>
      <c r="AG119" s="50"/>
      <c r="AH119" s="50"/>
      <c r="AI119" s="50"/>
      <c r="AJ119" s="50"/>
      <c r="AK119" s="50"/>
      <c r="AL119" s="50"/>
      <c r="AM119" s="50"/>
      <c r="AN119" s="50"/>
    </row>
    <row r="120" spans="1:40">
      <c r="A120" s="20"/>
      <c r="B120" s="20"/>
      <c r="C120" s="22"/>
      <c r="D120" s="20"/>
      <c r="E120" s="20"/>
      <c r="F120" s="20"/>
      <c r="G120" s="20"/>
      <c r="H120" s="20"/>
      <c r="I120" s="20"/>
      <c r="J120" s="20"/>
      <c r="K120" s="20"/>
      <c r="L120" s="20"/>
      <c r="M120" s="20"/>
      <c r="N120" s="20"/>
      <c r="O120" s="20"/>
      <c r="P120" s="20"/>
      <c r="AA120" s="50"/>
      <c r="AB120" s="50"/>
      <c r="AC120" s="50"/>
      <c r="AD120" s="50"/>
      <c r="AE120" s="50"/>
      <c r="AF120" s="50"/>
      <c r="AG120" s="50"/>
      <c r="AH120" s="50"/>
      <c r="AI120" s="50"/>
      <c r="AJ120" s="50"/>
      <c r="AK120" s="50"/>
      <c r="AL120" s="50"/>
      <c r="AM120" s="50"/>
      <c r="AN120" s="50"/>
    </row>
    <row r="121" spans="1:40">
      <c r="A121" s="20"/>
      <c r="B121" s="20"/>
      <c r="C121" s="22"/>
      <c r="D121" s="20"/>
      <c r="E121" s="20"/>
      <c r="F121" s="20"/>
      <c r="G121" s="20"/>
      <c r="H121" s="20"/>
      <c r="I121" s="20"/>
      <c r="J121" s="20"/>
      <c r="K121" s="20"/>
      <c r="L121" s="20"/>
      <c r="M121" s="20"/>
      <c r="N121" s="20"/>
      <c r="O121" s="20"/>
      <c r="P121" s="20"/>
      <c r="AA121" s="50"/>
      <c r="AB121" s="50"/>
      <c r="AC121" s="50"/>
      <c r="AD121" s="50"/>
      <c r="AE121" s="50"/>
      <c r="AF121" s="50"/>
      <c r="AG121" s="50"/>
      <c r="AH121" s="50"/>
      <c r="AI121" s="50"/>
      <c r="AJ121" s="50"/>
      <c r="AK121" s="50"/>
      <c r="AL121" s="50"/>
      <c r="AM121" s="50"/>
      <c r="AN121" s="50"/>
    </row>
    <row r="122" spans="1:40">
      <c r="A122" s="20"/>
      <c r="B122" s="20"/>
      <c r="C122" s="22"/>
      <c r="D122" s="20"/>
      <c r="E122" s="20"/>
      <c r="F122" s="20"/>
      <c r="G122" s="20"/>
      <c r="H122" s="20"/>
      <c r="I122" s="20"/>
      <c r="J122" s="20"/>
      <c r="K122" s="20"/>
      <c r="L122" s="20"/>
      <c r="M122" s="20"/>
      <c r="N122" s="20"/>
      <c r="O122" s="20"/>
      <c r="P122" s="20"/>
      <c r="AA122" s="50"/>
      <c r="AB122" s="50"/>
      <c r="AC122" s="50"/>
      <c r="AD122" s="50"/>
      <c r="AE122" s="50"/>
      <c r="AF122" s="50"/>
      <c r="AG122" s="50"/>
      <c r="AH122" s="50"/>
      <c r="AI122" s="50"/>
      <c r="AJ122" s="50"/>
      <c r="AK122" s="50"/>
      <c r="AL122" s="50"/>
      <c r="AM122" s="50"/>
      <c r="AN122" s="50"/>
    </row>
    <row r="123" spans="1:40">
      <c r="A123" s="20"/>
      <c r="B123" s="20"/>
      <c r="C123" s="22"/>
      <c r="D123" s="20"/>
      <c r="E123" s="20"/>
      <c r="F123" s="20"/>
      <c r="G123" s="20"/>
      <c r="H123" s="20"/>
      <c r="I123" s="20"/>
      <c r="J123" s="20"/>
      <c r="K123" s="20"/>
      <c r="L123" s="20"/>
      <c r="M123" s="20"/>
      <c r="N123" s="20"/>
      <c r="O123" s="20"/>
      <c r="P123" s="20"/>
      <c r="AA123" s="50"/>
      <c r="AB123" s="50"/>
      <c r="AC123" s="50"/>
      <c r="AD123" s="50"/>
      <c r="AE123" s="50"/>
      <c r="AF123" s="50"/>
      <c r="AG123" s="50"/>
      <c r="AH123" s="50"/>
      <c r="AI123" s="50"/>
      <c r="AJ123" s="50"/>
      <c r="AK123" s="50"/>
      <c r="AL123" s="50"/>
      <c r="AM123" s="50"/>
      <c r="AN123" s="50"/>
    </row>
    <row r="124" spans="1:40">
      <c r="A124" s="20"/>
      <c r="B124" s="20"/>
      <c r="C124" s="22"/>
      <c r="D124" s="20"/>
      <c r="E124" s="20"/>
      <c r="F124" s="20"/>
      <c r="G124" s="20"/>
      <c r="H124" s="20"/>
      <c r="I124" s="20"/>
      <c r="J124" s="20"/>
      <c r="K124" s="20"/>
      <c r="L124" s="20"/>
      <c r="M124" s="20"/>
      <c r="N124" s="20"/>
      <c r="O124" s="20"/>
      <c r="P124" s="20"/>
      <c r="AA124" s="50"/>
      <c r="AB124" s="50"/>
      <c r="AC124" s="50"/>
      <c r="AD124" s="50"/>
      <c r="AE124" s="50"/>
      <c r="AF124" s="50"/>
      <c r="AG124" s="50"/>
      <c r="AH124" s="50"/>
      <c r="AI124" s="50"/>
      <c r="AJ124" s="50"/>
      <c r="AK124" s="50"/>
      <c r="AL124" s="50"/>
      <c r="AM124" s="50"/>
      <c r="AN124" s="50"/>
    </row>
    <row r="125" spans="1:40">
      <c r="A125" s="20"/>
      <c r="B125" s="20"/>
      <c r="C125" s="22"/>
      <c r="D125" s="20"/>
      <c r="E125" s="20"/>
      <c r="F125" s="20"/>
      <c r="G125" s="20"/>
      <c r="H125" s="20"/>
      <c r="I125" s="20"/>
      <c r="J125" s="20"/>
      <c r="K125" s="20"/>
      <c r="L125" s="20"/>
      <c r="M125" s="20"/>
      <c r="N125" s="20"/>
      <c r="O125" s="20"/>
      <c r="P125" s="20"/>
      <c r="AA125" s="50"/>
      <c r="AB125" s="50"/>
      <c r="AC125" s="50"/>
      <c r="AD125" s="50"/>
      <c r="AE125" s="50"/>
      <c r="AF125" s="50"/>
      <c r="AG125" s="50"/>
      <c r="AH125" s="50"/>
      <c r="AI125" s="50"/>
      <c r="AJ125" s="50"/>
      <c r="AK125" s="50"/>
      <c r="AL125" s="50"/>
      <c r="AM125" s="50"/>
      <c r="AN125" s="50"/>
    </row>
    <row r="126" spans="1:40">
      <c r="A126" s="20"/>
      <c r="B126" s="20"/>
      <c r="C126" s="22"/>
      <c r="D126" s="20"/>
      <c r="E126" s="20"/>
      <c r="F126" s="20"/>
      <c r="G126" s="20"/>
      <c r="H126" s="20"/>
      <c r="I126" s="20"/>
      <c r="J126" s="20"/>
      <c r="K126" s="20"/>
      <c r="L126" s="20"/>
      <c r="M126" s="20"/>
      <c r="N126" s="20"/>
      <c r="O126" s="20"/>
      <c r="P126" s="20"/>
      <c r="AA126" s="50"/>
      <c r="AB126" s="50"/>
      <c r="AC126" s="50"/>
      <c r="AD126" s="50"/>
      <c r="AE126" s="50"/>
      <c r="AF126" s="50"/>
      <c r="AG126" s="50"/>
      <c r="AH126" s="50"/>
      <c r="AI126" s="50"/>
      <c r="AJ126" s="50"/>
      <c r="AK126" s="50"/>
      <c r="AL126" s="50"/>
      <c r="AM126" s="50"/>
      <c r="AN126" s="50"/>
    </row>
    <row r="127" spans="1:40">
      <c r="A127" s="20"/>
      <c r="B127" s="20"/>
      <c r="C127" s="22"/>
      <c r="D127" s="20"/>
      <c r="E127" s="20"/>
      <c r="F127" s="20"/>
      <c r="G127" s="20"/>
      <c r="H127" s="20"/>
      <c r="I127" s="20"/>
      <c r="J127" s="20"/>
      <c r="K127" s="20"/>
      <c r="L127" s="20"/>
      <c r="M127" s="20"/>
      <c r="N127" s="20"/>
      <c r="O127" s="20"/>
      <c r="P127" s="20"/>
      <c r="AA127" s="50"/>
      <c r="AB127" s="50"/>
      <c r="AC127" s="50"/>
      <c r="AD127" s="50"/>
      <c r="AE127" s="50"/>
      <c r="AF127" s="50"/>
      <c r="AG127" s="50"/>
      <c r="AH127" s="50"/>
      <c r="AI127" s="50"/>
      <c r="AJ127" s="50"/>
      <c r="AK127" s="50"/>
      <c r="AL127" s="50"/>
      <c r="AM127" s="50"/>
      <c r="AN127" s="50"/>
    </row>
    <row r="128" spans="1:40" s="20" customFormat="1">
      <c r="C128" s="22"/>
    </row>
    <row r="129" spans="3:3" s="20" customFormat="1">
      <c r="C129" s="22"/>
    </row>
    <row r="130" spans="3:3" s="20" customFormat="1">
      <c r="C130" s="22"/>
    </row>
    <row r="131" spans="3:3" s="20" customFormat="1">
      <c r="C131" s="22"/>
    </row>
    <row r="132" spans="3:3" s="20" customFormat="1">
      <c r="C132" s="22"/>
    </row>
    <row r="133" spans="3:3" s="20" customFormat="1">
      <c r="C133" s="22"/>
    </row>
    <row r="134" spans="3:3" s="20" customFormat="1">
      <c r="C134" s="22"/>
    </row>
    <row r="135" spans="3:3" s="20" customFormat="1">
      <c r="C135" s="22"/>
    </row>
    <row r="136" spans="3:3" s="20" customFormat="1">
      <c r="C136" s="22"/>
    </row>
    <row r="137" spans="3:3" s="20" customFormat="1">
      <c r="C137" s="22"/>
    </row>
    <row r="138" spans="3:3" s="20" customFormat="1">
      <c r="C138" s="22"/>
    </row>
    <row r="139" spans="3:3" s="20" customFormat="1">
      <c r="C139" s="22"/>
    </row>
    <row r="140" spans="3:3" s="20" customFormat="1">
      <c r="C140" s="22"/>
    </row>
    <row r="141" spans="3:3" s="20" customFormat="1">
      <c r="C141" s="22"/>
    </row>
    <row r="142" spans="3:3" s="20" customFormat="1">
      <c r="C142" s="22"/>
    </row>
    <row r="143" spans="3:3" s="20" customFormat="1">
      <c r="C143" s="22"/>
    </row>
    <row r="144" spans="3:3" s="20" customFormat="1">
      <c r="C144" s="22"/>
    </row>
    <row r="145" spans="3:3" s="20" customFormat="1">
      <c r="C145" s="22"/>
    </row>
    <row r="146" spans="3:3" s="20" customFormat="1">
      <c r="C146" s="22"/>
    </row>
    <row r="147" spans="3:3" s="20" customFormat="1">
      <c r="C147" s="22"/>
    </row>
    <row r="148" spans="3:3" s="20" customFormat="1">
      <c r="C148" s="22"/>
    </row>
    <row r="149" spans="3:3" s="20" customFormat="1">
      <c r="C149" s="22"/>
    </row>
    <row r="150" spans="3:3" s="20" customFormat="1">
      <c r="C150" s="22"/>
    </row>
    <row r="151" spans="3:3" s="20" customFormat="1">
      <c r="C151" s="22"/>
    </row>
    <row r="152" spans="3:3" s="20" customFormat="1">
      <c r="C152" s="22"/>
    </row>
    <row r="153" spans="3:3" s="20" customFormat="1">
      <c r="C153" s="22"/>
    </row>
    <row r="154" spans="3:3" s="20" customFormat="1">
      <c r="C154" s="22"/>
    </row>
    <row r="155" spans="3:3" s="20" customFormat="1">
      <c r="C155" s="22"/>
    </row>
    <row r="156" spans="3:3" s="20" customFormat="1">
      <c r="C156" s="22"/>
    </row>
    <row r="157" spans="3:3" s="20" customFormat="1">
      <c r="C157" s="22"/>
    </row>
    <row r="158" spans="3:3" s="20" customFormat="1">
      <c r="C158" s="22"/>
    </row>
    <row r="159" spans="3:3" s="20" customFormat="1">
      <c r="C159" s="22"/>
    </row>
    <row r="160" spans="3:3" s="20" customFormat="1">
      <c r="C160" s="22"/>
    </row>
    <row r="161" spans="3:3" s="20" customFormat="1">
      <c r="C161" s="22"/>
    </row>
    <row r="162" spans="3:3" s="20" customFormat="1">
      <c r="C162" s="22"/>
    </row>
    <row r="163" spans="3:3" s="20" customFormat="1">
      <c r="C163" s="22"/>
    </row>
    <row r="164" spans="3:3" s="20" customFormat="1">
      <c r="C164" s="22"/>
    </row>
    <row r="165" spans="3:3" s="20" customFormat="1">
      <c r="C165" s="22"/>
    </row>
    <row r="166" spans="3:3" s="20" customFormat="1">
      <c r="C166" s="22"/>
    </row>
    <row r="167" spans="3:3" s="20" customFormat="1">
      <c r="C167" s="22"/>
    </row>
    <row r="168" spans="3:3" s="20" customFormat="1">
      <c r="C168" s="22"/>
    </row>
    <row r="169" spans="3:3" s="20" customFormat="1">
      <c r="C169" s="22"/>
    </row>
    <row r="170" spans="3:3" s="20" customFormat="1">
      <c r="C170" s="22"/>
    </row>
    <row r="171" spans="3:3" s="20" customFormat="1">
      <c r="C171" s="22"/>
    </row>
    <row r="172" spans="3:3" s="20" customFormat="1">
      <c r="C172" s="22"/>
    </row>
    <row r="173" spans="3:3" s="20" customFormat="1">
      <c r="C173" s="22"/>
    </row>
    <row r="174" spans="3:3" s="20" customFormat="1">
      <c r="C174" s="22"/>
    </row>
    <row r="175" spans="3:3" s="20" customFormat="1">
      <c r="C175" s="22"/>
    </row>
    <row r="176" spans="3:3" s="20" customFormat="1">
      <c r="C176" s="22"/>
    </row>
    <row r="177" spans="3:3" s="20" customFormat="1">
      <c r="C177" s="22"/>
    </row>
    <row r="178" spans="3:3" s="20" customFormat="1">
      <c r="C178" s="22"/>
    </row>
    <row r="179" spans="3:3" s="20" customFormat="1">
      <c r="C179" s="22"/>
    </row>
    <row r="180" spans="3:3" s="20" customFormat="1">
      <c r="C180" s="22"/>
    </row>
    <row r="181" spans="3:3" s="20" customFormat="1">
      <c r="C181" s="22"/>
    </row>
    <row r="182" spans="3:3" s="20" customFormat="1">
      <c r="C182" s="22"/>
    </row>
    <row r="183" spans="3:3" s="20" customFormat="1">
      <c r="C183" s="22"/>
    </row>
    <row r="184" spans="3:3" s="20" customFormat="1">
      <c r="C184" s="22"/>
    </row>
    <row r="185" spans="3:3" s="20" customFormat="1">
      <c r="C185" s="22"/>
    </row>
    <row r="186" spans="3:3" s="20" customFormat="1">
      <c r="C186" s="22"/>
    </row>
    <row r="187" spans="3:3" s="20" customFormat="1">
      <c r="C187" s="22"/>
    </row>
    <row r="188" spans="3:3" s="20" customFormat="1">
      <c r="C188" s="22"/>
    </row>
    <row r="189" spans="3:3" s="20" customFormat="1">
      <c r="C189" s="22"/>
    </row>
    <row r="190" spans="3:3" s="20" customFormat="1">
      <c r="C190" s="22"/>
    </row>
    <row r="191" spans="3:3" s="20" customFormat="1">
      <c r="C191" s="22"/>
    </row>
    <row r="192" spans="3:3" s="20" customFormat="1">
      <c r="C192" s="22"/>
    </row>
    <row r="193" spans="3:3" s="20" customFormat="1">
      <c r="C193" s="22"/>
    </row>
    <row r="194" spans="3:3" s="20" customFormat="1">
      <c r="C194" s="22"/>
    </row>
    <row r="195" spans="3:3" s="20" customFormat="1">
      <c r="C195" s="22"/>
    </row>
    <row r="196" spans="3:3" s="20" customFormat="1">
      <c r="C196" s="22"/>
    </row>
    <row r="197" spans="3:3" s="20" customFormat="1">
      <c r="C197" s="22"/>
    </row>
    <row r="198" spans="3:3" s="20" customFormat="1">
      <c r="C198" s="22"/>
    </row>
    <row r="199" spans="3:3" s="20" customFormat="1">
      <c r="C199" s="22"/>
    </row>
    <row r="200" spans="3:3" s="20" customFormat="1">
      <c r="C200" s="22"/>
    </row>
    <row r="201" spans="3:3" s="20" customFormat="1">
      <c r="C201" s="22"/>
    </row>
    <row r="202" spans="3:3" s="20" customFormat="1">
      <c r="C202" s="22"/>
    </row>
    <row r="203" spans="3:3" s="20" customFormat="1">
      <c r="C203" s="22"/>
    </row>
    <row r="204" spans="3:3" s="20" customFormat="1">
      <c r="C204" s="22"/>
    </row>
    <row r="205" spans="3:3" s="20" customFormat="1">
      <c r="C205" s="22"/>
    </row>
    <row r="206" spans="3:3" s="20" customFormat="1">
      <c r="C206" s="22"/>
    </row>
    <row r="207" spans="3:3" s="20" customFormat="1">
      <c r="C207" s="22"/>
    </row>
    <row r="208" spans="3:3" s="20" customFormat="1">
      <c r="C208" s="22"/>
    </row>
    <row r="209" spans="3:3" s="20" customFormat="1">
      <c r="C209" s="22"/>
    </row>
    <row r="210" spans="3:3" s="20" customFormat="1">
      <c r="C210" s="22"/>
    </row>
    <row r="211" spans="3:3" s="20" customFormat="1">
      <c r="C211" s="22"/>
    </row>
    <row r="212" spans="3:3" s="20" customFormat="1">
      <c r="C212" s="22"/>
    </row>
    <row r="213" spans="3:3" s="20" customFormat="1">
      <c r="C213" s="22"/>
    </row>
    <row r="214" spans="3:3" s="20" customFormat="1">
      <c r="C214" s="22"/>
    </row>
    <row r="215" spans="3:3" s="20" customFormat="1">
      <c r="C215" s="22"/>
    </row>
    <row r="216" spans="3:3" s="20" customFormat="1">
      <c r="C216" s="22"/>
    </row>
    <row r="217" spans="3:3" s="20" customFormat="1">
      <c r="C217" s="22"/>
    </row>
    <row r="218" spans="3:3" s="20" customFormat="1">
      <c r="C218" s="22"/>
    </row>
    <row r="219" spans="3:3" s="20" customFormat="1">
      <c r="C219" s="22"/>
    </row>
    <row r="220" spans="3:3" s="20" customFormat="1">
      <c r="C220" s="22"/>
    </row>
    <row r="221" spans="3:3" s="20" customFormat="1">
      <c r="C221" s="22"/>
    </row>
    <row r="222" spans="3:3" s="20" customFormat="1">
      <c r="C222" s="22"/>
    </row>
    <row r="223" spans="3:3" s="20" customFormat="1">
      <c r="C223" s="22"/>
    </row>
    <row r="224" spans="3:3" s="20" customFormat="1">
      <c r="C224" s="22"/>
    </row>
    <row r="225" spans="3:3" s="20" customFormat="1">
      <c r="C225" s="22"/>
    </row>
    <row r="226" spans="3:3" s="20" customFormat="1">
      <c r="C226" s="22"/>
    </row>
    <row r="227" spans="3:3" s="20" customFormat="1">
      <c r="C227" s="22"/>
    </row>
    <row r="228" spans="3:3" s="20" customFormat="1">
      <c r="C228" s="22"/>
    </row>
    <row r="229" spans="3:3" s="20" customFormat="1">
      <c r="C229" s="22"/>
    </row>
    <row r="230" spans="3:3" s="20" customFormat="1">
      <c r="C230" s="22"/>
    </row>
    <row r="231" spans="3:3" s="20" customFormat="1">
      <c r="C231" s="22"/>
    </row>
    <row r="232" spans="3:3" s="20" customFormat="1">
      <c r="C232" s="22"/>
    </row>
    <row r="233" spans="3:3" s="20" customFormat="1">
      <c r="C233" s="22"/>
    </row>
    <row r="234" spans="3:3" s="20" customFormat="1">
      <c r="C234" s="22"/>
    </row>
    <row r="235" spans="3:3" s="20" customFormat="1">
      <c r="C235" s="22"/>
    </row>
    <row r="236" spans="3:3" s="20" customFormat="1">
      <c r="C236" s="22"/>
    </row>
    <row r="237" spans="3:3" s="20" customFormat="1">
      <c r="C237" s="22"/>
    </row>
    <row r="238" spans="3:3" s="20" customFormat="1">
      <c r="C238" s="22"/>
    </row>
    <row r="239" spans="3:3" s="20" customFormat="1">
      <c r="C239" s="22"/>
    </row>
    <row r="240" spans="3:3" s="20" customFormat="1">
      <c r="C240" s="22"/>
    </row>
    <row r="241" spans="3:3" s="20" customFormat="1">
      <c r="C241" s="22"/>
    </row>
    <row r="242" spans="3:3" s="20" customFormat="1">
      <c r="C242" s="22"/>
    </row>
    <row r="243" spans="3:3" s="20" customFormat="1">
      <c r="C243" s="22"/>
    </row>
    <row r="244" spans="3:3" s="20" customFormat="1">
      <c r="C244" s="22"/>
    </row>
    <row r="245" spans="3:3" s="20" customFormat="1">
      <c r="C245" s="22"/>
    </row>
    <row r="246" spans="3:3" s="20" customFormat="1">
      <c r="C246" s="22"/>
    </row>
    <row r="247" spans="3:3" s="20" customFormat="1">
      <c r="C247" s="22"/>
    </row>
    <row r="248" spans="3:3" s="20" customFormat="1">
      <c r="C248" s="22"/>
    </row>
    <row r="249" spans="3:3" s="20" customFormat="1">
      <c r="C249" s="22"/>
    </row>
    <row r="250" spans="3:3" s="20" customFormat="1">
      <c r="C250" s="22"/>
    </row>
    <row r="251" spans="3:3" s="20" customFormat="1">
      <c r="C251" s="22"/>
    </row>
    <row r="252" spans="3:3" s="20" customFormat="1">
      <c r="C252" s="22"/>
    </row>
    <row r="253" spans="3:3" s="20" customFormat="1">
      <c r="C253" s="22"/>
    </row>
    <row r="254" spans="3:3" s="20" customFormat="1">
      <c r="C254" s="22"/>
    </row>
    <row r="255" spans="3:3" s="20" customFormat="1">
      <c r="C255" s="22"/>
    </row>
    <row r="256" spans="3:3" s="20" customFormat="1">
      <c r="C256" s="22"/>
    </row>
    <row r="257" spans="3:3" s="20" customFormat="1">
      <c r="C257" s="22"/>
    </row>
    <row r="258" spans="3:3" s="20" customFormat="1">
      <c r="C258" s="22"/>
    </row>
    <row r="259" spans="3:3" s="20" customFormat="1">
      <c r="C259" s="22"/>
    </row>
    <row r="260" spans="3:3" s="20" customFormat="1">
      <c r="C260" s="22"/>
    </row>
    <row r="261" spans="3:3" s="20" customFormat="1">
      <c r="C261" s="22"/>
    </row>
    <row r="262" spans="3:3" s="20" customFormat="1">
      <c r="C262" s="22"/>
    </row>
    <row r="263" spans="3:3" s="20" customFormat="1">
      <c r="C263" s="22"/>
    </row>
    <row r="264" spans="3:3" s="20" customFormat="1">
      <c r="C264" s="22"/>
    </row>
    <row r="265" spans="3:3" s="20" customFormat="1">
      <c r="C265" s="22"/>
    </row>
    <row r="266" spans="3:3" s="20" customFormat="1">
      <c r="C266" s="22"/>
    </row>
    <row r="267" spans="3:3" s="20" customFormat="1">
      <c r="C267" s="22"/>
    </row>
    <row r="268" spans="3:3" s="20" customFormat="1">
      <c r="C268" s="22"/>
    </row>
    <row r="269" spans="3:3" s="20" customFormat="1">
      <c r="C269" s="22"/>
    </row>
    <row r="270" spans="3:3" s="20" customFormat="1">
      <c r="C270" s="22"/>
    </row>
    <row r="271" spans="3:3" s="20" customFormat="1">
      <c r="C271" s="22"/>
    </row>
    <row r="272" spans="3:3" s="20" customFormat="1">
      <c r="C272" s="22"/>
    </row>
    <row r="273" spans="3:3" s="20" customFormat="1">
      <c r="C273" s="22"/>
    </row>
    <row r="274" spans="3:3" s="20" customFormat="1">
      <c r="C274" s="22"/>
    </row>
    <row r="275" spans="3:3" s="20" customFormat="1">
      <c r="C275" s="22"/>
    </row>
    <row r="276" spans="3:3" s="20" customFormat="1">
      <c r="C276" s="22"/>
    </row>
    <row r="277" spans="3:3" s="20" customFormat="1">
      <c r="C277" s="22"/>
    </row>
    <row r="278" spans="3:3" s="20" customFormat="1">
      <c r="C278" s="22"/>
    </row>
    <row r="279" spans="3:3" s="20" customFormat="1">
      <c r="C279" s="22"/>
    </row>
    <row r="280" spans="3:3" s="20" customFormat="1">
      <c r="C280" s="22"/>
    </row>
    <row r="281" spans="3:3" s="20" customFormat="1">
      <c r="C281" s="22"/>
    </row>
    <row r="282" spans="3:3" s="20" customFormat="1">
      <c r="C282" s="22"/>
    </row>
    <row r="283" spans="3:3" s="20" customFormat="1">
      <c r="C283" s="22"/>
    </row>
    <row r="284" spans="3:3" s="20" customFormat="1">
      <c r="C284" s="22"/>
    </row>
    <row r="285" spans="3:3" s="20" customFormat="1">
      <c r="C285" s="22"/>
    </row>
    <row r="286" spans="3:3" s="20" customFormat="1">
      <c r="C286" s="22"/>
    </row>
    <row r="287" spans="3:3" s="20" customFormat="1">
      <c r="C287" s="22"/>
    </row>
    <row r="288" spans="3:3" s="20" customFormat="1">
      <c r="C288" s="22"/>
    </row>
    <row r="289" spans="3:3" s="20" customFormat="1">
      <c r="C289" s="22"/>
    </row>
    <row r="290" spans="3:3" s="20" customFormat="1">
      <c r="C290" s="22"/>
    </row>
    <row r="291" spans="3:3" s="20" customFormat="1">
      <c r="C291" s="22"/>
    </row>
    <row r="292" spans="3:3" s="20" customFormat="1">
      <c r="C292" s="22"/>
    </row>
    <row r="293" spans="3:3" s="20" customFormat="1">
      <c r="C293" s="22"/>
    </row>
    <row r="294" spans="3:3" s="20" customFormat="1">
      <c r="C294" s="22"/>
    </row>
    <row r="295" spans="3:3" s="20" customFormat="1">
      <c r="C295" s="22"/>
    </row>
    <row r="296" spans="3:3" s="20" customFormat="1">
      <c r="C296" s="22"/>
    </row>
    <row r="297" spans="3:3" s="20" customFormat="1">
      <c r="C297" s="22"/>
    </row>
    <row r="298" spans="3:3" s="20" customFormat="1">
      <c r="C298" s="22"/>
    </row>
    <row r="299" spans="3:3" s="20" customFormat="1">
      <c r="C299" s="22"/>
    </row>
    <row r="300" spans="3:3" s="20" customFormat="1">
      <c r="C300" s="22"/>
    </row>
    <row r="301" spans="3:3" s="20" customFormat="1">
      <c r="C301" s="22"/>
    </row>
    <row r="302" spans="3:3" s="20" customFormat="1">
      <c r="C302" s="22"/>
    </row>
    <row r="303" spans="3:3" s="20" customFormat="1">
      <c r="C303" s="22"/>
    </row>
    <row r="304" spans="3:3" s="20" customFormat="1">
      <c r="C304" s="22"/>
    </row>
    <row r="305" spans="3:3" s="20" customFormat="1">
      <c r="C305" s="22"/>
    </row>
    <row r="306" spans="3:3" s="20" customFormat="1">
      <c r="C306" s="22"/>
    </row>
    <row r="307" spans="3:3" s="20" customFormat="1">
      <c r="C307" s="22"/>
    </row>
    <row r="308" spans="3:3" s="20" customFormat="1">
      <c r="C308" s="22"/>
    </row>
    <row r="309" spans="3:3" s="20" customFormat="1">
      <c r="C309" s="22"/>
    </row>
    <row r="310" spans="3:3" s="20" customFormat="1">
      <c r="C310" s="22"/>
    </row>
    <row r="311" spans="3:3" s="20" customFormat="1">
      <c r="C311" s="22"/>
    </row>
    <row r="312" spans="3:3" s="20" customFormat="1">
      <c r="C312" s="22"/>
    </row>
    <row r="313" spans="3:3" s="20" customFormat="1">
      <c r="C313" s="22"/>
    </row>
    <row r="314" spans="3:3" s="20" customFormat="1">
      <c r="C314" s="22"/>
    </row>
    <row r="315" spans="3:3" s="20" customFormat="1">
      <c r="C315" s="22"/>
    </row>
    <row r="316" spans="3:3" s="20" customFormat="1">
      <c r="C316" s="22"/>
    </row>
    <row r="317" spans="3:3" s="20" customFormat="1">
      <c r="C317" s="22"/>
    </row>
    <row r="318" spans="3:3" s="20" customFormat="1">
      <c r="C318" s="22"/>
    </row>
    <row r="319" spans="3:3" s="20" customFormat="1">
      <c r="C319" s="22"/>
    </row>
    <row r="320" spans="3:3" s="20" customFormat="1">
      <c r="C320" s="22"/>
    </row>
    <row r="321" spans="3:3" s="20" customFormat="1">
      <c r="C321" s="22"/>
    </row>
    <row r="322" spans="3:3" s="20" customFormat="1">
      <c r="C322" s="22"/>
    </row>
    <row r="323" spans="3:3" s="20" customFormat="1">
      <c r="C323" s="22"/>
    </row>
    <row r="324" spans="3:3" s="20" customFormat="1">
      <c r="C324" s="22"/>
    </row>
    <row r="325" spans="3:3" s="20" customFormat="1">
      <c r="C325" s="22"/>
    </row>
    <row r="326" spans="3:3" s="20" customFormat="1">
      <c r="C326" s="22"/>
    </row>
    <row r="327" spans="3:3" s="20" customFormat="1">
      <c r="C327" s="22"/>
    </row>
    <row r="328" spans="3:3" s="20" customFormat="1">
      <c r="C328" s="22"/>
    </row>
    <row r="329" spans="3:3" s="20" customFormat="1">
      <c r="C329" s="22"/>
    </row>
    <row r="330" spans="3:3" s="20" customFormat="1">
      <c r="C330" s="22"/>
    </row>
    <row r="331" spans="3:3" s="20" customFormat="1">
      <c r="C331" s="22"/>
    </row>
    <row r="332" spans="3:3" s="20" customFormat="1">
      <c r="C332" s="22"/>
    </row>
    <row r="333" spans="3:3" s="20" customFormat="1">
      <c r="C333" s="22"/>
    </row>
    <row r="334" spans="3:3" s="20" customFormat="1">
      <c r="C334" s="22"/>
    </row>
    <row r="335" spans="3:3" s="20" customFormat="1">
      <c r="C335" s="22"/>
    </row>
    <row r="336" spans="3:3" s="20" customFormat="1">
      <c r="C336" s="22"/>
    </row>
    <row r="337" spans="3:3" s="20" customFormat="1">
      <c r="C337" s="22"/>
    </row>
    <row r="338" spans="3:3" s="20" customFormat="1">
      <c r="C338" s="22"/>
    </row>
    <row r="339" spans="3:3" s="20" customFormat="1">
      <c r="C339" s="22"/>
    </row>
    <row r="340" spans="3:3" s="20" customFormat="1">
      <c r="C340" s="22"/>
    </row>
    <row r="341" spans="3:3" s="20" customFormat="1">
      <c r="C341" s="22"/>
    </row>
    <row r="342" spans="3:3" s="20" customFormat="1">
      <c r="C342" s="22"/>
    </row>
    <row r="343" spans="3:3" s="20" customFormat="1">
      <c r="C343" s="22"/>
    </row>
    <row r="344" spans="3:3" s="20" customFormat="1">
      <c r="C344" s="22"/>
    </row>
    <row r="345" spans="3:3" s="20" customFormat="1">
      <c r="C345" s="22"/>
    </row>
    <row r="346" spans="3:3" s="20" customFormat="1">
      <c r="C346" s="22"/>
    </row>
    <row r="347" spans="3:3" s="20" customFormat="1">
      <c r="C347" s="22"/>
    </row>
    <row r="348" spans="3:3" s="20" customFormat="1">
      <c r="C348" s="22"/>
    </row>
    <row r="349" spans="3:3" s="20" customFormat="1">
      <c r="C349" s="22"/>
    </row>
    <row r="350" spans="3:3" s="20" customFormat="1">
      <c r="C350" s="22"/>
    </row>
    <row r="351" spans="3:3" s="20" customFormat="1">
      <c r="C351" s="22"/>
    </row>
    <row r="352" spans="3:3" s="20" customFormat="1">
      <c r="C352" s="22"/>
    </row>
    <row r="353" spans="3:3" s="20" customFormat="1">
      <c r="C353" s="22"/>
    </row>
    <row r="354" spans="3:3" s="20" customFormat="1">
      <c r="C354" s="22"/>
    </row>
    <row r="355" spans="3:3" s="20" customFormat="1">
      <c r="C355" s="22"/>
    </row>
    <row r="356" spans="3:3" s="20" customFormat="1">
      <c r="C356" s="22"/>
    </row>
    <row r="357" spans="3:3" s="20" customFormat="1">
      <c r="C357" s="22"/>
    </row>
    <row r="358" spans="3:3" s="20" customFormat="1">
      <c r="C358" s="22"/>
    </row>
    <row r="359" spans="3:3" s="20" customFormat="1">
      <c r="C359" s="22"/>
    </row>
    <row r="360" spans="3:3" s="20" customFormat="1">
      <c r="C360" s="22"/>
    </row>
    <row r="361" spans="3:3" s="20" customFormat="1">
      <c r="C361" s="22"/>
    </row>
    <row r="362" spans="3:3" s="20" customFormat="1">
      <c r="C362" s="22"/>
    </row>
    <row r="363" spans="3:3" s="20" customFormat="1">
      <c r="C363" s="22"/>
    </row>
    <row r="364" spans="3:3" s="20" customFormat="1">
      <c r="C364" s="22"/>
    </row>
    <row r="365" spans="3:3" s="20" customFormat="1">
      <c r="C365" s="22"/>
    </row>
    <row r="366" spans="3:3" s="20" customFormat="1">
      <c r="C366" s="22"/>
    </row>
    <row r="367" spans="3:3" s="20" customFormat="1">
      <c r="C367" s="22"/>
    </row>
    <row r="368" spans="3:3" s="20" customFormat="1">
      <c r="C368" s="22"/>
    </row>
    <row r="369" spans="3:3" s="20" customFormat="1">
      <c r="C369" s="22"/>
    </row>
    <row r="370" spans="3:3" s="20" customFormat="1">
      <c r="C370" s="22"/>
    </row>
    <row r="371" spans="3:3" s="20" customFormat="1">
      <c r="C371" s="22"/>
    </row>
    <row r="372" spans="3:3" s="20" customFormat="1">
      <c r="C372" s="22"/>
    </row>
    <row r="373" spans="3:3" s="20" customFormat="1">
      <c r="C373" s="22"/>
    </row>
    <row r="374" spans="3:3" s="20" customFormat="1">
      <c r="C374" s="22"/>
    </row>
    <row r="375" spans="3:3" s="20" customFormat="1">
      <c r="C375" s="22"/>
    </row>
    <row r="376" spans="3:3" s="20" customFormat="1">
      <c r="C376" s="22"/>
    </row>
    <row r="377" spans="3:3" s="20" customFormat="1">
      <c r="C377" s="22"/>
    </row>
    <row r="378" spans="3:3" s="20" customFormat="1">
      <c r="C378" s="22"/>
    </row>
    <row r="379" spans="3:3" s="20" customFormat="1">
      <c r="C379" s="22"/>
    </row>
    <row r="380" spans="3:3" s="20" customFormat="1">
      <c r="C380" s="22"/>
    </row>
    <row r="381" spans="3:3" s="20" customFormat="1">
      <c r="C381" s="22"/>
    </row>
    <row r="382" spans="3:3" s="20" customFormat="1">
      <c r="C382" s="22"/>
    </row>
    <row r="383" spans="3:3" s="20" customFormat="1">
      <c r="C383" s="22"/>
    </row>
    <row r="384" spans="3:3" s="20" customFormat="1">
      <c r="C384" s="22"/>
    </row>
    <row r="385" spans="3:3" s="20" customFormat="1">
      <c r="C385" s="22"/>
    </row>
    <row r="386" spans="3:3" s="20" customFormat="1">
      <c r="C386" s="22"/>
    </row>
    <row r="387" spans="3:3" s="20" customFormat="1">
      <c r="C387" s="22"/>
    </row>
    <row r="388" spans="3:3" s="20" customFormat="1">
      <c r="C388" s="22"/>
    </row>
    <row r="389" spans="3:3" s="20" customFormat="1">
      <c r="C389" s="22"/>
    </row>
    <row r="390" spans="3:3" s="20" customFormat="1">
      <c r="C390" s="22"/>
    </row>
    <row r="391" spans="3:3" s="20" customFormat="1">
      <c r="C391" s="22"/>
    </row>
    <row r="392" spans="3:3" s="20" customFormat="1">
      <c r="C392" s="22"/>
    </row>
    <row r="393" spans="3:3" s="20" customFormat="1">
      <c r="C393" s="22"/>
    </row>
    <row r="394" spans="3:3" s="20" customFormat="1">
      <c r="C394" s="22"/>
    </row>
    <row r="395" spans="3:3" s="20" customFormat="1">
      <c r="C395" s="22"/>
    </row>
    <row r="396" spans="3:3" s="20" customFormat="1">
      <c r="C396" s="22"/>
    </row>
    <row r="397" spans="3:3" s="20" customFormat="1">
      <c r="C397" s="22"/>
    </row>
    <row r="398" spans="3:3" s="20" customFormat="1">
      <c r="C398" s="22"/>
    </row>
    <row r="399" spans="3:3" s="20" customFormat="1">
      <c r="C399" s="22"/>
    </row>
    <row r="400" spans="3:3" s="20" customFormat="1">
      <c r="C400" s="22"/>
    </row>
    <row r="401" spans="3:3" s="20" customFormat="1">
      <c r="C401" s="22"/>
    </row>
    <row r="402" spans="3:3" s="20" customFormat="1">
      <c r="C402" s="22"/>
    </row>
    <row r="403" spans="3:3" s="20" customFormat="1">
      <c r="C403" s="22"/>
    </row>
    <row r="404" spans="3:3" s="20" customFormat="1">
      <c r="C404" s="22"/>
    </row>
    <row r="405" spans="3:3" s="20" customFormat="1">
      <c r="C405" s="22"/>
    </row>
    <row r="406" spans="3:3" s="20" customFormat="1">
      <c r="C406" s="22"/>
    </row>
    <row r="407" spans="3:3" s="20" customFormat="1">
      <c r="C407" s="22"/>
    </row>
    <row r="408" spans="3:3" s="20" customFormat="1">
      <c r="C408" s="22"/>
    </row>
    <row r="409" spans="3:3" s="20" customFormat="1">
      <c r="C409" s="22"/>
    </row>
    <row r="410" spans="3:3" s="20" customFormat="1">
      <c r="C410" s="22"/>
    </row>
    <row r="411" spans="3:3" s="20" customFormat="1">
      <c r="C411" s="22"/>
    </row>
    <row r="412" spans="3:3" s="20" customFormat="1">
      <c r="C412" s="22"/>
    </row>
    <row r="413" spans="3:3" s="20" customFormat="1">
      <c r="C413" s="22"/>
    </row>
    <row r="414" spans="3:3" s="20" customFormat="1">
      <c r="C414" s="22"/>
    </row>
    <row r="415" spans="3:3" s="20" customFormat="1">
      <c r="C415" s="22"/>
    </row>
    <row r="416" spans="3:3" s="20" customFormat="1">
      <c r="C416" s="22"/>
    </row>
    <row r="417" spans="3:3" s="20" customFormat="1">
      <c r="C417" s="22"/>
    </row>
    <row r="418" spans="3:3" s="20" customFormat="1">
      <c r="C418" s="22"/>
    </row>
    <row r="419" spans="3:3" s="20" customFormat="1">
      <c r="C419" s="22"/>
    </row>
    <row r="420" spans="3:3" s="20" customFormat="1">
      <c r="C420" s="22"/>
    </row>
    <row r="421" spans="3:3" s="20" customFormat="1">
      <c r="C421" s="22"/>
    </row>
    <row r="422" spans="3:3" s="20" customFormat="1">
      <c r="C422" s="22"/>
    </row>
    <row r="423" spans="3:3" s="20" customFormat="1">
      <c r="C423" s="22"/>
    </row>
    <row r="424" spans="3:3" s="20" customFormat="1">
      <c r="C424" s="22"/>
    </row>
    <row r="425" spans="3:3" s="20" customFormat="1">
      <c r="C425" s="22"/>
    </row>
    <row r="426" spans="3:3" s="20" customFormat="1">
      <c r="C426" s="22"/>
    </row>
    <row r="427" spans="3:3" s="20" customFormat="1">
      <c r="C427" s="22"/>
    </row>
    <row r="428" spans="3:3" s="20" customFormat="1">
      <c r="C428" s="22"/>
    </row>
    <row r="429" spans="3:3" s="20" customFormat="1">
      <c r="C429" s="22"/>
    </row>
    <row r="430" spans="3:3" s="20" customFormat="1">
      <c r="C430" s="22"/>
    </row>
    <row r="431" spans="3:3" s="20" customFormat="1">
      <c r="C431" s="22"/>
    </row>
    <row r="432" spans="3:3" s="20" customFormat="1">
      <c r="C432" s="22"/>
    </row>
    <row r="433" spans="3:3" s="20" customFormat="1">
      <c r="C433" s="22"/>
    </row>
    <row r="434" spans="3:3" s="20" customFormat="1">
      <c r="C434" s="22"/>
    </row>
    <row r="435" spans="3:3" s="20" customFormat="1">
      <c r="C435" s="22"/>
    </row>
    <row r="436" spans="3:3" s="20" customFormat="1">
      <c r="C436" s="22"/>
    </row>
    <row r="437" spans="3:3" s="20" customFormat="1">
      <c r="C437" s="22"/>
    </row>
    <row r="438" spans="3:3" s="20" customFormat="1">
      <c r="C438" s="22"/>
    </row>
    <row r="439" spans="3:3" s="20" customFormat="1">
      <c r="C439" s="22"/>
    </row>
    <row r="440" spans="3:3" s="20" customFormat="1">
      <c r="C440" s="22"/>
    </row>
    <row r="441" spans="3:3" s="20" customFormat="1">
      <c r="C441" s="22"/>
    </row>
    <row r="442" spans="3:3" s="20" customFormat="1">
      <c r="C442" s="22"/>
    </row>
    <row r="443" spans="3:3" s="20" customFormat="1">
      <c r="C443" s="22"/>
    </row>
    <row r="444" spans="3:3" s="20" customFormat="1">
      <c r="C444" s="22"/>
    </row>
    <row r="445" spans="3:3" s="20" customFormat="1">
      <c r="C445" s="22"/>
    </row>
    <row r="446" spans="3:3" s="20" customFormat="1">
      <c r="C446" s="22"/>
    </row>
    <row r="447" spans="3:3" s="20" customFormat="1">
      <c r="C447" s="22"/>
    </row>
    <row r="448" spans="3:3" s="20" customFormat="1">
      <c r="C448" s="22"/>
    </row>
    <row r="449" spans="3:3" s="20" customFormat="1">
      <c r="C449" s="22"/>
    </row>
    <row r="450" spans="3:3" s="20" customFormat="1">
      <c r="C450" s="22"/>
    </row>
    <row r="451" spans="3:3" s="20" customFormat="1">
      <c r="C451" s="22"/>
    </row>
    <row r="452" spans="3:3" s="20" customFormat="1">
      <c r="C452" s="22"/>
    </row>
    <row r="453" spans="3:3" s="20" customFormat="1">
      <c r="C453" s="22"/>
    </row>
    <row r="454" spans="3:3" s="20" customFormat="1">
      <c r="C454" s="22"/>
    </row>
    <row r="455" spans="3:3" s="20" customFormat="1">
      <c r="C455" s="22"/>
    </row>
    <row r="456" spans="3:3" s="20" customFormat="1">
      <c r="C456" s="22"/>
    </row>
    <row r="457" spans="3:3" s="20" customFormat="1">
      <c r="C457" s="22"/>
    </row>
    <row r="458" spans="3:3" s="20" customFormat="1">
      <c r="C458" s="22"/>
    </row>
    <row r="459" spans="3:3" s="20" customFormat="1">
      <c r="C459" s="22"/>
    </row>
    <row r="460" spans="3:3" s="20" customFormat="1">
      <c r="C460" s="22"/>
    </row>
    <row r="461" spans="3:3" s="20" customFormat="1">
      <c r="C461" s="22"/>
    </row>
    <row r="462" spans="3:3" s="20" customFormat="1">
      <c r="C462" s="22"/>
    </row>
    <row r="463" spans="3:3" s="20" customFormat="1">
      <c r="C463" s="22"/>
    </row>
    <row r="464" spans="3:3" s="20" customFormat="1">
      <c r="C464" s="22"/>
    </row>
    <row r="465" spans="3:3" s="20" customFormat="1">
      <c r="C465" s="22"/>
    </row>
    <row r="466" spans="3:3" s="20" customFormat="1">
      <c r="C466" s="22"/>
    </row>
    <row r="467" spans="3:3" s="20" customFormat="1">
      <c r="C467" s="22"/>
    </row>
    <row r="468" spans="3:3" s="20" customFormat="1">
      <c r="C468" s="22"/>
    </row>
    <row r="469" spans="3:3" s="20" customFormat="1">
      <c r="C469" s="22"/>
    </row>
    <row r="470" spans="3:3" s="20" customFormat="1">
      <c r="C470" s="22"/>
    </row>
    <row r="471" spans="3:3" s="20" customFormat="1">
      <c r="C471" s="22"/>
    </row>
    <row r="472" spans="3:3" s="20" customFormat="1">
      <c r="C472" s="22"/>
    </row>
    <row r="473" spans="3:3" s="20" customFormat="1">
      <c r="C473" s="22"/>
    </row>
    <row r="474" spans="3:3" s="20" customFormat="1">
      <c r="C474" s="22"/>
    </row>
    <row r="475" spans="3:3" s="20" customFormat="1">
      <c r="C475" s="22"/>
    </row>
    <row r="476" spans="3:3" s="20" customFormat="1">
      <c r="C476" s="22"/>
    </row>
    <row r="477" spans="3:3" s="20" customFormat="1">
      <c r="C477" s="22"/>
    </row>
    <row r="478" spans="3:3" s="20" customFormat="1">
      <c r="C478" s="22"/>
    </row>
    <row r="479" spans="3:3" s="20" customFormat="1">
      <c r="C479" s="22"/>
    </row>
    <row r="480" spans="3:3" s="20" customFormat="1">
      <c r="C480" s="22"/>
    </row>
    <row r="481" spans="3:3" s="20" customFormat="1">
      <c r="C481" s="22"/>
    </row>
    <row r="482" spans="3:3" s="20" customFormat="1">
      <c r="C482" s="22"/>
    </row>
    <row r="483" spans="3:3" s="20" customFormat="1">
      <c r="C483" s="22"/>
    </row>
    <row r="484" spans="3:3" s="20" customFormat="1">
      <c r="C484" s="22"/>
    </row>
    <row r="485" spans="3:3" s="20" customFormat="1">
      <c r="C485" s="22"/>
    </row>
    <row r="486" spans="3:3" s="20" customFormat="1">
      <c r="C486" s="22"/>
    </row>
    <row r="487" spans="3:3" s="20" customFormat="1">
      <c r="C487" s="22"/>
    </row>
    <row r="488" spans="3:3" s="20" customFormat="1">
      <c r="C488" s="22"/>
    </row>
    <row r="489" spans="3:3" s="20" customFormat="1">
      <c r="C489" s="22"/>
    </row>
    <row r="490" spans="3:3" s="20" customFormat="1">
      <c r="C490" s="22"/>
    </row>
    <row r="491" spans="3:3" s="20" customFormat="1">
      <c r="C491" s="22"/>
    </row>
    <row r="492" spans="3:3" s="20" customFormat="1">
      <c r="C492" s="22"/>
    </row>
    <row r="493" spans="3:3" s="20" customFormat="1">
      <c r="C493" s="22"/>
    </row>
    <row r="494" spans="3:3" s="20" customFormat="1">
      <c r="C494" s="22"/>
    </row>
    <row r="495" spans="3:3" s="20" customFormat="1">
      <c r="C495" s="22"/>
    </row>
    <row r="496" spans="3:3" s="20" customFormat="1">
      <c r="C496" s="22"/>
    </row>
    <row r="497" spans="3:3" s="20" customFormat="1">
      <c r="C497" s="22"/>
    </row>
    <row r="498" spans="3:3" s="20" customFormat="1">
      <c r="C498" s="22"/>
    </row>
    <row r="499" spans="3:3" s="20" customFormat="1">
      <c r="C499" s="22"/>
    </row>
    <row r="500" spans="3:3" s="20" customFormat="1">
      <c r="C500" s="22"/>
    </row>
    <row r="501" spans="3:3" s="20" customFormat="1">
      <c r="C501" s="22"/>
    </row>
    <row r="502" spans="3:3" s="20" customFormat="1">
      <c r="C502" s="22"/>
    </row>
    <row r="503" spans="3:3" s="20" customFormat="1">
      <c r="C503" s="22"/>
    </row>
    <row r="504" spans="3:3" s="20" customFormat="1">
      <c r="C504" s="22"/>
    </row>
    <row r="505" spans="3:3" s="20" customFormat="1">
      <c r="C505" s="22"/>
    </row>
    <row r="506" spans="3:3" s="20" customFormat="1">
      <c r="C506" s="22"/>
    </row>
    <row r="507" spans="3:3" s="20" customFormat="1">
      <c r="C507" s="22"/>
    </row>
    <row r="508" spans="3:3" s="20" customFormat="1">
      <c r="C508" s="22"/>
    </row>
    <row r="509" spans="3:3" s="20" customFormat="1">
      <c r="C509" s="22"/>
    </row>
    <row r="510" spans="3:3" s="20" customFormat="1">
      <c r="C510" s="22"/>
    </row>
    <row r="511" spans="3:3" s="20" customFormat="1">
      <c r="C511" s="22"/>
    </row>
    <row r="512" spans="3:3" s="20" customFormat="1">
      <c r="C512" s="22"/>
    </row>
    <row r="513" spans="3:3" s="20" customFormat="1">
      <c r="C513" s="22"/>
    </row>
    <row r="514" spans="3:3" s="20" customFormat="1">
      <c r="C514" s="22"/>
    </row>
    <row r="515" spans="3:3" s="20" customFormat="1">
      <c r="C515" s="22"/>
    </row>
    <row r="516" spans="3:3" s="20" customFormat="1">
      <c r="C516" s="22"/>
    </row>
    <row r="517" spans="3:3" s="20" customFormat="1">
      <c r="C517" s="22"/>
    </row>
    <row r="518" spans="3:3" s="20" customFormat="1">
      <c r="C518" s="22"/>
    </row>
    <row r="519" spans="3:3" s="20" customFormat="1">
      <c r="C519" s="22"/>
    </row>
    <row r="520" spans="3:3" s="20" customFormat="1">
      <c r="C520" s="22"/>
    </row>
    <row r="521" spans="3:3" s="20" customFormat="1">
      <c r="C521" s="22"/>
    </row>
    <row r="522" spans="3:3" s="20" customFormat="1">
      <c r="C522" s="22"/>
    </row>
    <row r="523" spans="3:3" s="20" customFormat="1">
      <c r="C523" s="22"/>
    </row>
    <row r="524" spans="3:3" s="20" customFormat="1">
      <c r="C524" s="22"/>
    </row>
    <row r="525" spans="3:3" s="20" customFormat="1">
      <c r="C525" s="22"/>
    </row>
    <row r="526" spans="3:3" s="20" customFormat="1">
      <c r="C526" s="22"/>
    </row>
    <row r="527" spans="3:3" s="20" customFormat="1">
      <c r="C527" s="22"/>
    </row>
    <row r="528" spans="3:3" s="20" customFormat="1">
      <c r="C528" s="22"/>
    </row>
    <row r="529" spans="3:3" s="20" customFormat="1">
      <c r="C529" s="22"/>
    </row>
    <row r="530" spans="3:3" s="20" customFormat="1">
      <c r="C530" s="22"/>
    </row>
    <row r="531" spans="3:3" s="20" customFormat="1">
      <c r="C531" s="22"/>
    </row>
    <row r="532" spans="3:3" s="20" customFormat="1">
      <c r="C532" s="22"/>
    </row>
    <row r="533" spans="3:3" s="20" customFormat="1">
      <c r="C533" s="22"/>
    </row>
    <row r="534" spans="3:3" s="20" customFormat="1">
      <c r="C534" s="22"/>
    </row>
    <row r="535" spans="3:3" s="20" customFormat="1">
      <c r="C535" s="22"/>
    </row>
    <row r="536" spans="3:3" s="20" customFormat="1">
      <c r="C536" s="22"/>
    </row>
    <row r="537" spans="3:3" s="20" customFormat="1">
      <c r="C537" s="22"/>
    </row>
    <row r="538" spans="3:3" s="20" customFormat="1">
      <c r="C538" s="22"/>
    </row>
    <row r="539" spans="3:3" s="20" customFormat="1">
      <c r="C539" s="22"/>
    </row>
    <row r="540" spans="3:3" s="20" customFormat="1">
      <c r="C540" s="22"/>
    </row>
    <row r="541" spans="3:3" s="20" customFormat="1">
      <c r="C541" s="22"/>
    </row>
    <row r="542" spans="3:3" s="20" customFormat="1">
      <c r="C542" s="22"/>
    </row>
    <row r="543" spans="3:3" s="20" customFormat="1">
      <c r="C543" s="22"/>
    </row>
    <row r="544" spans="3:3" s="20" customFormat="1">
      <c r="C544" s="22"/>
    </row>
    <row r="545" spans="3:3" s="20" customFormat="1">
      <c r="C545" s="22"/>
    </row>
    <row r="546" spans="3:3" s="20" customFormat="1">
      <c r="C546" s="22"/>
    </row>
    <row r="547" spans="3:3" s="20" customFormat="1">
      <c r="C547" s="22"/>
    </row>
    <row r="548" spans="3:3" s="20" customFormat="1">
      <c r="C548" s="22"/>
    </row>
    <row r="549" spans="3:3" s="20" customFormat="1">
      <c r="C549" s="22"/>
    </row>
    <row r="550" spans="3:3" s="20" customFormat="1">
      <c r="C550" s="22"/>
    </row>
    <row r="551" spans="3:3" s="20" customFormat="1">
      <c r="C551" s="22"/>
    </row>
    <row r="552" spans="3:3" s="20" customFormat="1">
      <c r="C552" s="22"/>
    </row>
    <row r="553" spans="3:3" s="20" customFormat="1">
      <c r="C553" s="22"/>
    </row>
    <row r="554" spans="3:3" s="20" customFormat="1">
      <c r="C554" s="22"/>
    </row>
    <row r="555" spans="3:3" s="20" customFormat="1">
      <c r="C555" s="22"/>
    </row>
    <row r="556" spans="3:3" s="20" customFormat="1">
      <c r="C556" s="22"/>
    </row>
    <row r="557" spans="3:3" s="20" customFormat="1">
      <c r="C557" s="22"/>
    </row>
    <row r="558" spans="3:3" s="20" customFormat="1">
      <c r="C558" s="22"/>
    </row>
    <row r="559" spans="3:3" s="20" customFormat="1">
      <c r="C559" s="22"/>
    </row>
    <row r="560" spans="3:3" s="20" customFormat="1">
      <c r="C560" s="22"/>
    </row>
    <row r="561" spans="3:3" s="20" customFormat="1">
      <c r="C561" s="22"/>
    </row>
    <row r="562" spans="3:3" s="20" customFormat="1">
      <c r="C562" s="22"/>
    </row>
    <row r="563" spans="3:3" s="20" customFormat="1">
      <c r="C563" s="22"/>
    </row>
    <row r="564" spans="3:3" s="20" customFormat="1">
      <c r="C564" s="22"/>
    </row>
    <row r="565" spans="3:3" s="20" customFormat="1">
      <c r="C565" s="22"/>
    </row>
    <row r="566" spans="3:3" s="20" customFormat="1">
      <c r="C566" s="22"/>
    </row>
    <row r="567" spans="3:3" s="20" customFormat="1">
      <c r="C567" s="22"/>
    </row>
    <row r="568" spans="3:3" s="20" customFormat="1">
      <c r="C568" s="22"/>
    </row>
    <row r="569" spans="3:3" s="20" customFormat="1">
      <c r="C569" s="22"/>
    </row>
    <row r="570" spans="3:3" s="20" customFormat="1">
      <c r="C570" s="22"/>
    </row>
    <row r="571" spans="3:3" s="20" customFormat="1">
      <c r="C571" s="22"/>
    </row>
    <row r="572" spans="3:3" s="20" customFormat="1">
      <c r="C572" s="22"/>
    </row>
    <row r="573" spans="3:3" s="20" customFormat="1">
      <c r="C573" s="22"/>
    </row>
    <row r="574" spans="3:3" s="20" customFormat="1">
      <c r="C574" s="22"/>
    </row>
    <row r="575" spans="3:3" s="20" customFormat="1">
      <c r="C575" s="22"/>
    </row>
    <row r="576" spans="3:3" s="20" customFormat="1">
      <c r="C576" s="22"/>
    </row>
    <row r="577" spans="3:3" s="20" customFormat="1">
      <c r="C577" s="22"/>
    </row>
    <row r="578" spans="3:3" s="20" customFormat="1">
      <c r="C578" s="22"/>
    </row>
    <row r="579" spans="3:3" s="20" customFormat="1">
      <c r="C579" s="22"/>
    </row>
    <row r="580" spans="3:3" s="20" customFormat="1">
      <c r="C580" s="22"/>
    </row>
    <row r="581" spans="3:3" s="20" customFormat="1">
      <c r="C581" s="22"/>
    </row>
    <row r="582" spans="3:3" s="20" customFormat="1">
      <c r="C582" s="22"/>
    </row>
    <row r="583" spans="3:3" s="20" customFormat="1">
      <c r="C583" s="22"/>
    </row>
    <row r="584" spans="3:3" s="20" customFormat="1">
      <c r="C584" s="22"/>
    </row>
    <row r="585" spans="3:3" s="20" customFormat="1">
      <c r="C585" s="22"/>
    </row>
    <row r="586" spans="3:3" s="20" customFormat="1">
      <c r="C586" s="22"/>
    </row>
    <row r="587" spans="3:3" s="20" customFormat="1">
      <c r="C587" s="22"/>
    </row>
    <row r="588" spans="3:3" s="20" customFormat="1">
      <c r="C588" s="22"/>
    </row>
    <row r="589" spans="3:3" s="20" customFormat="1">
      <c r="C589" s="22"/>
    </row>
    <row r="590" spans="3:3" s="20" customFormat="1">
      <c r="C590" s="22"/>
    </row>
    <row r="591" spans="3:3" s="20" customFormat="1">
      <c r="C591" s="22"/>
    </row>
    <row r="592" spans="3:3" s="20" customFormat="1">
      <c r="C592" s="22"/>
    </row>
    <row r="593" spans="3:3" s="20" customFormat="1">
      <c r="C593" s="22"/>
    </row>
    <row r="594" spans="3:3" s="20" customFormat="1">
      <c r="C594" s="22"/>
    </row>
    <row r="595" spans="3:3" s="20" customFormat="1">
      <c r="C595" s="22"/>
    </row>
    <row r="596" spans="3:3" s="20" customFormat="1">
      <c r="C596" s="22"/>
    </row>
    <row r="597" spans="3:3" s="20" customFormat="1">
      <c r="C597" s="22"/>
    </row>
    <row r="598" spans="3:3" s="20" customFormat="1">
      <c r="C598" s="22"/>
    </row>
    <row r="599" spans="3:3" s="20" customFormat="1">
      <c r="C599" s="22"/>
    </row>
  </sheetData>
  <sheetProtection sheet="1" objects="1" scenarios="1"/>
  <mergeCells count="5">
    <mergeCell ref="F9:H9"/>
    <mergeCell ref="D10:E10"/>
    <mergeCell ref="N9:P9"/>
    <mergeCell ref="L2:M2"/>
    <mergeCell ref="I2:J2"/>
  </mergeCells>
  <hyperlinks>
    <hyperlink ref="L2" location="Startseite!C7" display="zurück zur Startseite"/>
    <hyperlink ref="I2" location="Rentabilität!B8" display="zur Rentabilitätsberechnung"/>
    <hyperlink ref="I2:J2" location="Rentabilität!D11" display="zur Rentabilitätsberechnung"/>
  </hyperlinks>
  <printOptions horizontalCentered="1"/>
  <pageMargins left="0.23622047244094491" right="0.23622047244094491" top="0.78740157480314965" bottom="0.47244094488188981" header="0.51181102362204722" footer="0.31496062992125984"/>
  <pageSetup paperSize="9" scale="86" firstPageNumber="6" orientation="landscape" blackAndWhite="1" useFirstPageNumber="1" r:id="rId1"/>
  <headerFooter alignWithMargins="0">
    <oddFooter>&amp;L&amp;D&amp;RCopyright: Handwerkskammer Düsseldorf</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5720" r:id="rId4" name="Button 120">
              <controlPr defaultSize="0" print="0" autoFill="0" autoPict="0" macro="[0]!PersKostMitarbProdAusblenden">
                <anchor moveWithCells="1" sizeWithCells="1">
                  <from>
                    <xdr:col>6</xdr:col>
                    <xdr:colOff>304800</xdr:colOff>
                    <xdr:row>16</xdr:row>
                    <xdr:rowOff>133350</xdr:rowOff>
                  </from>
                  <to>
                    <xdr:col>6</xdr:col>
                    <xdr:colOff>304800</xdr:colOff>
                    <xdr:row>16</xdr:row>
                    <xdr:rowOff>133350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422111">
    <tabColor theme="4" tint="0.79998168889431442"/>
    <pageSetUpPr fitToPage="1"/>
  </sheetPr>
  <dimension ref="A1:AN599"/>
  <sheetViews>
    <sheetView showGridLines="0" zoomScale="62" zoomScaleNormal="62" workbookViewId="0">
      <selection activeCell="W40" sqref="W40"/>
    </sheetView>
  </sheetViews>
  <sheetFormatPr baseColWidth="10" defaultColWidth="11.42578125" defaultRowHeight="12.75" outlineLevelRow="1" outlineLevelCol="1"/>
  <cols>
    <col min="1" max="1" width="4.7109375" style="14" customWidth="1"/>
    <col min="2" max="2" width="35.28515625" style="14" customWidth="1"/>
    <col min="3" max="3" width="7.42578125" style="19" customWidth="1"/>
    <col min="4" max="4" width="8.5703125" style="14" customWidth="1"/>
    <col min="5" max="5" width="9.7109375" style="14" customWidth="1"/>
    <col min="6" max="6" width="10.140625" style="14" customWidth="1"/>
    <col min="7" max="7" width="8.42578125" style="14" customWidth="1"/>
    <col min="8" max="8" width="11.7109375" style="14" customWidth="1"/>
    <col min="9" max="9" width="15.85546875" style="14" customWidth="1"/>
    <col min="10" max="10" width="16" style="14" customWidth="1"/>
    <col min="11" max="11" width="15.42578125" style="14" customWidth="1"/>
    <col min="12" max="12" width="12.42578125" style="14" customWidth="1"/>
    <col min="13" max="13" width="14.85546875" style="14" customWidth="1"/>
    <col min="14" max="16" width="12" style="14" hidden="1" customWidth="1" outlineLevel="1"/>
    <col min="17" max="17" width="30.42578125" style="20" customWidth="1" collapsed="1"/>
    <col min="18" max="18" width="15.85546875" style="20" customWidth="1"/>
    <col min="19" max="40" width="11.42578125" style="20"/>
    <col min="41" max="16384" width="11.42578125" style="14"/>
  </cols>
  <sheetData>
    <row r="1" spans="1:40">
      <c r="Q1" s="14"/>
      <c r="R1" s="300"/>
      <c r="S1" s="300"/>
      <c r="T1" s="300"/>
      <c r="U1" s="300"/>
      <c r="V1" s="300"/>
      <c r="W1" s="300"/>
      <c r="X1" s="300"/>
      <c r="Y1" s="300"/>
      <c r="Z1" s="300"/>
      <c r="AA1" s="305"/>
      <c r="AB1" s="305"/>
      <c r="AC1" s="305"/>
      <c r="AD1" s="50"/>
      <c r="AE1" s="50"/>
      <c r="AF1" s="50"/>
      <c r="AG1" s="50"/>
      <c r="AH1" s="50"/>
      <c r="AI1" s="50"/>
      <c r="AJ1" s="50"/>
      <c r="AK1" s="50"/>
      <c r="AL1" s="50"/>
      <c r="AM1" s="50"/>
      <c r="AN1" s="50"/>
    </row>
    <row r="2" spans="1:40">
      <c r="I2" s="1191" t="s">
        <v>520</v>
      </c>
      <c r="J2" s="1192"/>
      <c r="L2" s="1189" t="s">
        <v>519</v>
      </c>
      <c r="M2" s="1190"/>
      <c r="Q2" s="300"/>
      <c r="R2" s="300"/>
      <c r="S2" s="300"/>
      <c r="T2" s="300"/>
      <c r="U2" s="300"/>
      <c r="V2" s="300"/>
      <c r="W2" s="300"/>
      <c r="X2" s="300"/>
      <c r="Y2" s="300"/>
      <c r="Z2" s="300"/>
      <c r="AA2" s="305"/>
      <c r="AB2" s="305"/>
      <c r="AC2" s="305"/>
      <c r="AD2" s="305"/>
      <c r="AE2" s="50"/>
      <c r="AF2" s="50"/>
      <c r="AG2" s="50"/>
      <c r="AH2" s="50"/>
      <c r="AI2" s="50"/>
      <c r="AJ2" s="50"/>
      <c r="AK2" s="50"/>
      <c r="AL2" s="50"/>
      <c r="AM2" s="50"/>
      <c r="AN2" s="50"/>
    </row>
    <row r="3" spans="1:40">
      <c r="Q3" s="14"/>
      <c r="R3" s="300"/>
      <c r="S3" s="300"/>
      <c r="T3" s="300"/>
      <c r="U3" s="300"/>
      <c r="V3" s="300"/>
      <c r="W3" s="300"/>
      <c r="X3" s="300"/>
      <c r="Y3" s="300"/>
      <c r="Z3" s="300"/>
      <c r="AA3" s="305"/>
      <c r="AB3" s="305"/>
      <c r="AC3" s="305"/>
      <c r="AD3" s="50"/>
      <c r="AE3" s="50"/>
      <c r="AF3" s="50"/>
      <c r="AG3" s="50"/>
      <c r="AH3" s="50"/>
      <c r="AI3" s="50"/>
      <c r="AJ3" s="50"/>
      <c r="AK3" s="50"/>
      <c r="AL3" s="50"/>
      <c r="AM3" s="50"/>
      <c r="AN3" s="50"/>
    </row>
    <row r="4" spans="1:40" ht="16.5" customHeight="1">
      <c r="A4" s="215" t="str">
        <f xml:space="preserve"> CONCATENATE( "Personalkosten 3. Jahr des Unternehmens:  ", Startseite!C14)</f>
        <v xml:space="preserve">Personalkosten 3. Jahr des Unternehmens:  </v>
      </c>
      <c r="B4" s="295"/>
      <c r="C4" s="296"/>
      <c r="D4" s="295"/>
      <c r="E4" s="295"/>
      <c r="F4" s="295"/>
      <c r="G4" s="295"/>
      <c r="H4" s="295"/>
      <c r="I4" s="297" t="str">
        <f>IF(Startseite!D16=0,"","         Planungszeitraum:")</f>
        <v xml:space="preserve">         Planungszeitraum:</v>
      </c>
      <c r="J4" s="297"/>
      <c r="K4" s="298">
        <f>IF(Startseite!D16="","",'Personalkosten 2. Jahr'!M4+30)</f>
        <v>44418</v>
      </c>
      <c r="L4" s="393" t="s">
        <v>197</v>
      </c>
      <c r="M4" s="298">
        <f>IF(K4="","",K4+330)</f>
        <v>44748</v>
      </c>
      <c r="N4" s="295"/>
      <c r="O4" s="295"/>
      <c r="P4" s="295"/>
      <c r="Q4" s="300"/>
      <c r="R4" s="300"/>
      <c r="S4" s="300"/>
      <c r="T4" s="300"/>
      <c r="U4" s="300"/>
      <c r="V4" s="300"/>
      <c r="W4" s="300"/>
      <c r="X4" s="300"/>
      <c r="Y4" s="300"/>
      <c r="Z4" s="300"/>
      <c r="AA4" s="305"/>
      <c r="AB4" s="305"/>
      <c r="AC4" s="305"/>
      <c r="AD4" s="1076"/>
      <c r="AE4" s="1077"/>
      <c r="AF4" s="1077"/>
      <c r="AG4" s="1077"/>
      <c r="AH4" s="50"/>
      <c r="AI4" s="50"/>
      <c r="AJ4" s="50"/>
      <c r="AK4" s="50"/>
      <c r="AL4" s="50"/>
      <c r="AM4" s="50"/>
      <c r="AN4" s="50"/>
    </row>
    <row r="5" spans="1:40" ht="25.5">
      <c r="A5" s="302"/>
      <c r="B5" s="295"/>
      <c r="C5" s="296"/>
      <c r="D5" s="295"/>
      <c r="E5" s="295"/>
      <c r="F5" s="297"/>
      <c r="G5" s="297"/>
      <c r="H5" s="297"/>
      <c r="I5" s="295"/>
      <c r="J5" s="303"/>
      <c r="K5" s="299"/>
      <c r="L5" s="304"/>
      <c r="M5" s="295"/>
      <c r="N5" s="295"/>
      <c r="O5" s="295"/>
      <c r="P5" s="295"/>
      <c r="Q5" s="14"/>
      <c r="R5" s="300"/>
      <c r="S5" s="300"/>
      <c r="T5" s="300"/>
      <c r="U5" s="300"/>
      <c r="V5" s="300"/>
      <c r="W5" s="300"/>
      <c r="X5" s="300"/>
      <c r="Y5" s="300"/>
      <c r="Z5" s="300"/>
      <c r="AA5" s="305"/>
      <c r="AB5" s="305"/>
      <c r="AC5" s="305"/>
      <c r="AD5" s="1076" t="s">
        <v>183</v>
      </c>
      <c r="AE5" s="1077"/>
      <c r="AF5" s="1077"/>
      <c r="AG5" s="1077">
        <f>$P$39</f>
        <v>0</v>
      </c>
      <c r="AH5" s="50"/>
      <c r="AI5" s="50"/>
      <c r="AJ5" s="50"/>
      <c r="AK5" s="50"/>
      <c r="AL5" s="50"/>
      <c r="AM5" s="50"/>
      <c r="AN5" s="50"/>
    </row>
    <row r="6" spans="1:40" ht="20.100000000000001" customHeight="1">
      <c r="A6" s="295"/>
      <c r="B6" s="295"/>
      <c r="C6" s="296"/>
      <c r="D6" s="295"/>
      <c r="E6" s="295"/>
      <c r="F6" s="295"/>
      <c r="G6" s="307" t="s">
        <v>10</v>
      </c>
      <c r="H6" s="295"/>
      <c r="I6" s="295"/>
      <c r="J6" s="973">
        <f>1+0.073+0.0045+0.01525+0.093+0.0125+0.0006+0.035+0.0047</f>
        <v>1.2385499999999996</v>
      </c>
      <c r="K6" s="308"/>
      <c r="L6" s="295"/>
      <c r="M6" s="295"/>
      <c r="N6" s="295"/>
      <c r="O6" s="295"/>
      <c r="P6" s="295"/>
      <c r="Q6" s="301"/>
      <c r="R6" s="300"/>
      <c r="S6" s="300"/>
      <c r="T6" s="300"/>
      <c r="U6" s="300"/>
      <c r="V6" s="300"/>
      <c r="W6" s="300"/>
      <c r="X6" s="300"/>
      <c r="Y6" s="300"/>
      <c r="Z6" s="300"/>
      <c r="AA6" s="305"/>
      <c r="AB6" s="305"/>
      <c r="AC6" s="305"/>
      <c r="AD6" s="1076" t="s">
        <v>259</v>
      </c>
      <c r="AE6" s="1077"/>
      <c r="AF6" s="1077"/>
      <c r="AG6" s="1077">
        <f>Rentabilität!$I$21</f>
        <v>0</v>
      </c>
      <c r="AH6" s="50"/>
      <c r="AI6" s="50"/>
      <c r="AJ6" s="50"/>
      <c r="AK6" s="50"/>
      <c r="AL6" s="50"/>
      <c r="AM6" s="50"/>
      <c r="AN6" s="50"/>
    </row>
    <row r="7" spans="1:40" ht="20.100000000000001" customHeight="1">
      <c r="A7" s="295"/>
      <c r="B7" s="295"/>
      <c r="C7" s="296"/>
      <c r="D7" s="295"/>
      <c r="E7" s="295"/>
      <c r="F7" s="295"/>
      <c r="G7" s="309" t="s">
        <v>323</v>
      </c>
      <c r="H7" s="310"/>
      <c r="I7" s="295"/>
      <c r="J7" s="311">
        <f>1+0.13+0.15+0.009+0.0024+0.0006+0.02</f>
        <v>1.3119999999999996</v>
      </c>
      <c r="K7" s="295"/>
      <c r="L7" s="295"/>
      <c r="M7" s="295"/>
      <c r="N7" s="295"/>
      <c r="O7" s="295"/>
      <c r="P7" s="295"/>
      <c r="Q7" s="14"/>
      <c r="R7" s="300"/>
      <c r="S7" s="300"/>
      <c r="T7" s="300"/>
      <c r="U7" s="300"/>
      <c r="V7" s="300"/>
      <c r="W7" s="300"/>
      <c r="X7" s="300"/>
      <c r="Y7" s="300"/>
      <c r="Z7" s="300"/>
      <c r="AA7" s="305"/>
      <c r="AB7" s="305"/>
      <c r="AC7" s="305"/>
      <c r="AD7" s="1076" t="s">
        <v>186</v>
      </c>
      <c r="AE7" s="1077"/>
      <c r="AF7" s="1077"/>
      <c r="AG7" s="1077">
        <f>Rentabilität!$I$22</f>
        <v>0</v>
      </c>
      <c r="AH7" s="50"/>
      <c r="AI7" s="50"/>
      <c r="AJ7" s="50"/>
      <c r="AK7" s="50"/>
      <c r="AL7" s="50"/>
      <c r="AM7" s="50"/>
      <c r="AN7" s="50"/>
    </row>
    <row r="8" spans="1:40">
      <c r="A8" s="295"/>
      <c r="B8" s="295"/>
      <c r="C8" s="296"/>
      <c r="D8" s="295"/>
      <c r="E8" s="295"/>
      <c r="F8" s="295"/>
      <c r="G8" s="295"/>
      <c r="H8" s="295"/>
      <c r="I8" s="295"/>
      <c r="J8" s="295"/>
      <c r="K8" s="295"/>
      <c r="L8" s="295"/>
      <c r="M8" s="295"/>
      <c r="N8" s="295"/>
      <c r="O8" s="295"/>
      <c r="P8" s="295"/>
      <c r="Q8" s="300"/>
      <c r="R8" s="300"/>
      <c r="S8" s="300"/>
      <c r="T8" s="300"/>
      <c r="U8" s="300"/>
      <c r="V8" s="300"/>
      <c r="W8" s="300"/>
      <c r="X8" s="300"/>
      <c r="Y8" s="300"/>
      <c r="Z8" s="300"/>
      <c r="AA8" s="305"/>
      <c r="AB8" s="305"/>
      <c r="AC8" s="305"/>
      <c r="AD8" s="1076" t="s">
        <v>185</v>
      </c>
      <c r="AE8" s="1077"/>
      <c r="AF8" s="1077"/>
      <c r="AG8" s="1077" t="str">
        <f>IF((AG6-AG7)&lt;0,0,IF(AG5=0,"",(AG6-AG7)/AG5))</f>
        <v/>
      </c>
      <c r="AH8" s="50"/>
      <c r="AI8" s="50"/>
      <c r="AJ8" s="50"/>
      <c r="AK8" s="50"/>
      <c r="AL8" s="50"/>
      <c r="AM8" s="50"/>
      <c r="AN8" s="50"/>
    </row>
    <row r="9" spans="1:40" ht="23.25" customHeight="1">
      <c r="A9" s="313"/>
      <c r="B9" s="313"/>
      <c r="C9" s="394"/>
      <c r="D9" s="315"/>
      <c r="E9" s="316"/>
      <c r="F9" s="1181" t="s">
        <v>53</v>
      </c>
      <c r="G9" s="1182"/>
      <c r="H9" s="1183"/>
      <c r="I9" s="295"/>
      <c r="J9" s="295"/>
      <c r="K9" s="295"/>
      <c r="L9" s="295"/>
      <c r="M9" s="295"/>
      <c r="N9" s="1186" t="s">
        <v>198</v>
      </c>
      <c r="O9" s="1187"/>
      <c r="P9" s="1188"/>
      <c r="Q9" s="300"/>
      <c r="R9" s="300"/>
      <c r="S9" s="300"/>
      <c r="T9" s="300"/>
      <c r="U9" s="300"/>
      <c r="V9" s="300"/>
      <c r="W9" s="300"/>
      <c r="X9" s="300"/>
      <c r="Y9" s="300"/>
      <c r="Z9" s="300"/>
      <c r="AA9" s="305"/>
      <c r="AB9" s="305"/>
      <c r="AC9" s="305"/>
      <c r="AD9" s="1076" t="s">
        <v>184</v>
      </c>
      <c r="AE9" s="1077"/>
      <c r="AF9" s="1077"/>
      <c r="AG9" s="1077"/>
      <c r="AH9" s="50"/>
      <c r="AI9" s="50"/>
      <c r="AJ9" s="50"/>
      <c r="AK9" s="50"/>
      <c r="AL9" s="50"/>
      <c r="AM9" s="50"/>
      <c r="AN9" s="50"/>
    </row>
    <row r="10" spans="1:40">
      <c r="A10" s="317" t="s">
        <v>14</v>
      </c>
      <c r="B10" s="318"/>
      <c r="C10" s="319" t="s">
        <v>178</v>
      </c>
      <c r="D10" s="1184" t="s">
        <v>13</v>
      </c>
      <c r="E10" s="1185"/>
      <c r="F10" s="320" t="s">
        <v>51</v>
      </c>
      <c r="G10" s="320" t="s">
        <v>128</v>
      </c>
      <c r="H10" s="321" t="s">
        <v>50</v>
      </c>
      <c r="I10" s="322" t="s">
        <v>199</v>
      </c>
      <c r="J10" s="322" t="s">
        <v>200</v>
      </c>
      <c r="K10" s="323" t="s">
        <v>11</v>
      </c>
      <c r="L10" s="322" t="s">
        <v>12</v>
      </c>
      <c r="M10" s="322" t="s">
        <v>2</v>
      </c>
      <c r="N10" s="320" t="s">
        <v>178</v>
      </c>
      <c r="O10" s="320" t="s">
        <v>179</v>
      </c>
      <c r="P10" s="320" t="s">
        <v>181</v>
      </c>
      <c r="Q10" s="300"/>
      <c r="R10" s="300"/>
      <c r="S10" s="300"/>
      <c r="T10" s="300"/>
      <c r="U10" s="300"/>
      <c r="V10" s="300"/>
      <c r="W10" s="300"/>
      <c r="X10" s="300"/>
      <c r="Y10" s="300"/>
      <c r="Z10" s="300"/>
      <c r="AA10" s="305"/>
      <c r="AB10" s="305"/>
      <c r="AC10" s="305"/>
      <c r="AD10" s="305"/>
      <c r="AE10" s="50"/>
      <c r="AF10" s="50"/>
      <c r="AG10" s="50"/>
      <c r="AH10" s="50"/>
      <c r="AI10" s="50"/>
      <c r="AJ10" s="50"/>
      <c r="AK10" s="50"/>
      <c r="AL10" s="50"/>
      <c r="AM10" s="50"/>
      <c r="AN10" s="50"/>
    </row>
    <row r="11" spans="1:40">
      <c r="A11" s="324"/>
      <c r="B11" s="325"/>
      <c r="C11" s="326"/>
      <c r="D11" s="327" t="s">
        <v>16</v>
      </c>
      <c r="E11" s="327"/>
      <c r="F11" s="328" t="s">
        <v>36</v>
      </c>
      <c r="G11" s="329" t="s">
        <v>129</v>
      </c>
      <c r="H11" s="330" t="s">
        <v>29</v>
      </c>
      <c r="I11" s="331" t="s">
        <v>29</v>
      </c>
      <c r="J11" s="331" t="s">
        <v>29</v>
      </c>
      <c r="K11" s="331" t="s">
        <v>201</v>
      </c>
      <c r="L11" s="331" t="s">
        <v>15</v>
      </c>
      <c r="M11" s="331" t="s">
        <v>37</v>
      </c>
      <c r="N11" s="328" t="s">
        <v>202</v>
      </c>
      <c r="O11" s="328" t="s">
        <v>180</v>
      </c>
      <c r="P11" s="328" t="s">
        <v>182</v>
      </c>
      <c r="Q11" s="300"/>
      <c r="R11" s="300"/>
      <c r="S11" s="300"/>
      <c r="T11" s="300"/>
      <c r="U11" s="300"/>
      <c r="V11" s="300"/>
      <c r="W11" s="300"/>
      <c r="X11" s="300"/>
      <c r="Y11" s="300"/>
      <c r="Z11" s="300"/>
      <c r="AA11" s="305"/>
      <c r="AB11" s="305"/>
      <c r="AC11" s="305"/>
      <c r="AD11" s="305"/>
      <c r="AE11" s="50"/>
      <c r="AF11" s="50"/>
      <c r="AG11" s="50"/>
      <c r="AH11" s="50"/>
      <c r="AI11" s="50"/>
      <c r="AJ11" s="50"/>
      <c r="AK11" s="50"/>
      <c r="AL11" s="50"/>
      <c r="AM11" s="50"/>
      <c r="AN11" s="50"/>
    </row>
    <row r="12" spans="1:40" ht="12.75" customHeight="1">
      <c r="A12" s="324"/>
      <c r="B12" s="332" t="s">
        <v>373</v>
      </c>
      <c r="C12" s="326"/>
      <c r="D12" s="331" t="s">
        <v>203</v>
      </c>
      <c r="E12" s="331" t="s">
        <v>204</v>
      </c>
      <c r="F12" s="333" t="s">
        <v>102</v>
      </c>
      <c r="G12" s="329" t="s">
        <v>130</v>
      </c>
      <c r="H12" s="330" t="s">
        <v>102</v>
      </c>
      <c r="I12" s="331" t="s">
        <v>205</v>
      </c>
      <c r="J12" s="331" t="s">
        <v>189</v>
      </c>
      <c r="K12" s="331" t="s">
        <v>72</v>
      </c>
      <c r="L12" s="331" t="s">
        <v>102</v>
      </c>
      <c r="M12" s="331" t="s">
        <v>102</v>
      </c>
      <c r="N12" s="328" t="s">
        <v>206</v>
      </c>
      <c r="O12" s="328" t="s">
        <v>72</v>
      </c>
      <c r="P12" s="328"/>
      <c r="Q12" s="300"/>
      <c r="R12" s="300"/>
      <c r="S12" s="300"/>
      <c r="T12" s="300"/>
      <c r="U12" s="300"/>
      <c r="V12" s="300"/>
      <c r="W12" s="300"/>
      <c r="X12" s="300"/>
      <c r="Y12" s="300"/>
      <c r="Z12" s="300"/>
      <c r="AA12" s="305"/>
      <c r="AB12" s="305"/>
      <c r="AC12" s="305"/>
      <c r="AD12" s="305"/>
      <c r="AE12" s="50"/>
      <c r="AF12" s="50"/>
      <c r="AG12" s="50"/>
      <c r="AH12" s="50"/>
      <c r="AI12" s="50"/>
      <c r="AJ12" s="50"/>
      <c r="AK12" s="50"/>
      <c r="AL12" s="50"/>
      <c r="AM12" s="50"/>
      <c r="AN12" s="50"/>
    </row>
    <row r="13" spans="1:40" ht="12.75" customHeight="1">
      <c r="A13" s="324"/>
      <c r="B13" s="325"/>
      <c r="C13" s="326"/>
      <c r="D13" s="331" t="s">
        <v>207</v>
      </c>
      <c r="E13" s="334" t="s">
        <v>207</v>
      </c>
      <c r="F13" s="333"/>
      <c r="G13" s="329"/>
      <c r="H13" s="330"/>
      <c r="I13" s="331" t="s">
        <v>102</v>
      </c>
      <c r="J13" s="331" t="s">
        <v>102</v>
      </c>
      <c r="K13" s="331"/>
      <c r="L13" s="331"/>
      <c r="M13" s="331"/>
      <c r="N13" s="328"/>
      <c r="O13" s="328"/>
      <c r="P13" s="328"/>
      <c r="Q13" s="300"/>
      <c r="R13" s="300"/>
      <c r="S13" s="300"/>
      <c r="T13" s="300"/>
      <c r="U13" s="300"/>
      <c r="V13" s="300"/>
      <c r="W13" s="300"/>
      <c r="X13" s="300"/>
      <c r="Y13" s="300"/>
      <c r="Z13" s="300"/>
      <c r="AA13" s="305"/>
      <c r="AB13" s="305"/>
      <c r="AC13" s="305"/>
      <c r="AD13" s="305"/>
      <c r="AE13" s="50"/>
      <c r="AF13" s="50"/>
      <c r="AG13" s="50"/>
      <c r="AH13" s="50"/>
      <c r="AI13" s="50"/>
      <c r="AJ13" s="50"/>
      <c r="AK13" s="50"/>
      <c r="AL13" s="50"/>
      <c r="AM13" s="50"/>
      <c r="AN13" s="50"/>
    </row>
    <row r="14" spans="1:40" ht="12.75" customHeight="1">
      <c r="A14" s="335"/>
      <c r="B14" s="336"/>
      <c r="C14" s="337"/>
      <c r="D14" s="338"/>
      <c r="E14" s="339"/>
      <c r="F14" s="340"/>
      <c r="G14" s="340"/>
      <c r="H14" s="341"/>
      <c r="I14" s="338"/>
      <c r="J14" s="338"/>
      <c r="K14" s="338"/>
      <c r="L14" s="338"/>
      <c r="M14" s="338"/>
      <c r="N14" s="342"/>
      <c r="O14" s="342"/>
      <c r="P14" s="342"/>
      <c r="Q14" s="300"/>
      <c r="R14" s="300"/>
      <c r="S14" s="300"/>
      <c r="T14" s="300"/>
      <c r="U14" s="300"/>
      <c r="V14" s="300"/>
      <c r="W14" s="300"/>
      <c r="X14" s="300"/>
      <c r="Y14" s="300"/>
      <c r="Z14" s="300"/>
      <c r="AA14" s="305"/>
      <c r="AB14" s="305"/>
      <c r="AC14" s="305"/>
      <c r="AD14" s="305"/>
      <c r="AE14" s="50"/>
      <c r="AF14" s="50"/>
      <c r="AG14" s="50"/>
      <c r="AH14" s="50"/>
      <c r="AI14" s="50"/>
      <c r="AJ14" s="50"/>
      <c r="AK14" s="50"/>
      <c r="AL14" s="50"/>
      <c r="AM14" s="50"/>
      <c r="AN14" s="50"/>
    </row>
    <row r="15" spans="1:40" ht="20.100000000000001" customHeight="1">
      <c r="A15" s="343">
        <v>1</v>
      </c>
      <c r="B15" s="961"/>
      <c r="C15" s="962"/>
      <c r="D15" s="963"/>
      <c r="E15" s="964"/>
      <c r="F15" s="896"/>
      <c r="G15" s="899"/>
      <c r="H15" s="898"/>
      <c r="I15" s="344">
        <f t="shared" ref="I15:I20" si="0">IF(C15=0,0,IF(C15&gt;=1,IF(AND(OR(F15&gt;=1,G15&gt;=1), H15&gt;1),"Lohn/Gehalt ???",C15*IF(F15="",H15,F15*G15*4.33))))</f>
        <v>0</v>
      </c>
      <c r="J15" s="345">
        <f>IF(C15="",0,(IF(I15/C15&lt;451,I15*J$7,I15*J$6)))</f>
        <v>0</v>
      </c>
      <c r="K15" s="966"/>
      <c r="L15" s="901"/>
      <c r="M15" s="346">
        <f>IF(AND(D15="",E15=""),J15*12+K15*J15+L15*IF(I15&lt;401,J$7,J$6),IF(OR(D15="",E15="",D15=0,E15=0,D15&gt;E15),0,J15*(E15-D15+1)+J15*K15+L15*IF(I15&lt;401,J$7,J$6)))</f>
        <v>0</v>
      </c>
      <c r="N15" s="347">
        <f t="shared" ref="N15:N37" si="1">$C15*(IF($D15="",1,IF($D15="bis",$E15/12,IF($D15="ab",(12-$E15+1)/12,((E15+1)-D15)/12))))</f>
        <v>0</v>
      </c>
      <c r="O15" s="972"/>
      <c r="P15" s="348">
        <f t="shared" ref="P15:P36" si="2">N15*O15</f>
        <v>0</v>
      </c>
      <c r="Q15" s="873" t="str">
        <f>IF(AND(Z15="ja",AA15=""),"Vervollständigen Sie bitte die Eingaben zur zeitlichen Einschränkung in Spalten D - E",IF(AND(Z15="",AA15="ja"),"Bitte wählen Sie in den Spalten F - H zwischen Bruttolohn pro Stunde und Bruttogehalt pro Monat",IF(AND(Z15="ja",AA15="ja"),"Überprüfen Sie die Eingaben zur zeitlichen Einschränkung sowie zur Lohn-/Gehaltsangabe","")))</f>
        <v/>
      </c>
      <c r="R15" s="301"/>
      <c r="S15" s="300"/>
      <c r="T15" s="300"/>
      <c r="U15" s="300"/>
      <c r="V15" s="875"/>
      <c r="W15" s="300"/>
      <c r="X15" s="875" t="str">
        <f>IF(ISERROR(M15),"",IF(AND($C15&gt;0,$J15&gt;0,$J15&lt;=$C15*$J$7*450,$M15&gt;$C15*7085),"Überprüfe ggf. Minijob(s)",""))</f>
        <v/>
      </c>
      <c r="Y15" s="300"/>
      <c r="Z15" s="874" t="str">
        <f t="shared" ref="Z15:Z38" si="3">IF(AND($D15="",$E15=""),"",IF(OR($D15="",$E15="",$D15=0,$E15=0,$D15&gt;$E15),"ja",""))</f>
        <v/>
      </c>
      <c r="AA15" s="874" t="str">
        <f t="shared" ref="AA15:AA38" si="4">IF(OR(AND(F15&gt;0,G15&gt;0,H15&gt;0),AND(F15&gt;0,H15&gt;0),AND(G15&gt;0,H15&gt;0)),"ja","")</f>
        <v/>
      </c>
      <c r="AB15" s="305"/>
      <c r="AC15" s="305"/>
      <c r="AD15" s="305"/>
      <c r="AE15" s="50"/>
      <c r="AF15" s="50"/>
      <c r="AG15" s="50"/>
      <c r="AH15" s="50"/>
      <c r="AI15" s="50"/>
      <c r="AJ15" s="50"/>
      <c r="AK15" s="50"/>
      <c r="AL15" s="50"/>
      <c r="AM15" s="50"/>
      <c r="AN15" s="50"/>
    </row>
    <row r="16" spans="1:40" ht="20.100000000000001" customHeight="1">
      <c r="A16" s="343">
        <v>2</v>
      </c>
      <c r="B16" s="961"/>
      <c r="C16" s="962"/>
      <c r="D16" s="963"/>
      <c r="E16" s="964"/>
      <c r="F16" s="896"/>
      <c r="G16" s="899"/>
      <c r="H16" s="898"/>
      <c r="I16" s="353">
        <f t="shared" si="0"/>
        <v>0</v>
      </c>
      <c r="J16" s="345">
        <f>IF(C16="",0,(IF(I16/C16&lt;451,I16*J$7,I16*J$6)))</f>
        <v>0</v>
      </c>
      <c r="K16" s="966"/>
      <c r="L16" s="901"/>
      <c r="M16" s="346">
        <f t="shared" ref="M16:M38" si="5">IF(AND(D16="",E16=""),J16*12+K16*J16+L16*IF(I16&lt;401,J$7,J$6),IF(OR(D16="",E16="",D16=0,E16=0,D16&gt;E16),0,J16*(E16-D16+1)+J16*K16+L16*IF(I16&lt;401,J$7,J$6)))</f>
        <v>0</v>
      </c>
      <c r="N16" s="347">
        <f t="shared" si="1"/>
        <v>0</v>
      </c>
      <c r="O16" s="972"/>
      <c r="P16" s="348">
        <f t="shared" si="2"/>
        <v>0</v>
      </c>
      <c r="Q16" s="873" t="str">
        <f>IF(AND(Z16="ja",AA16=""),"Vervollständigen Sie bitte die Eingaben zur zeitlichen Einschränkung in Spalten D - E",IF(AND(Z16="",AA16="ja"),"Bitte wählen Sie in den Spalten F - H zwischen Bruttolohn pro Stunde und Bruttogehalt pro Monat",IF(AND(Z16="ja",AA16="ja"),"Überprüfen Sie die Eingaben zur zeitlichen Einschränkung sowie zur Lohn-/Gehaltsangabe","")))</f>
        <v/>
      </c>
      <c r="R16" s="301"/>
      <c r="S16" s="300"/>
      <c r="T16" s="300"/>
      <c r="U16" s="300"/>
      <c r="V16" s="875"/>
      <c r="W16" s="300"/>
      <c r="X16" s="875" t="str">
        <f t="shared" ref="X16:X38" si="6">IF(ISERROR(M16),"",IF(AND($C16&gt;0,$J16&gt;0,$J16&lt;=$C16*$J$7*450,$M16&gt;$C16*7085),"Überprüfe ggf. Minijob(s)",""))</f>
        <v/>
      </c>
      <c r="Y16" s="300"/>
      <c r="Z16" s="874" t="str">
        <f t="shared" si="3"/>
        <v/>
      </c>
      <c r="AA16" s="874" t="str">
        <f t="shared" si="4"/>
        <v/>
      </c>
      <c r="AB16" s="305"/>
      <c r="AC16" s="305"/>
      <c r="AD16" s="305"/>
      <c r="AE16" s="50"/>
      <c r="AF16" s="50"/>
      <c r="AG16" s="50"/>
      <c r="AH16" s="50"/>
      <c r="AI16" s="50"/>
      <c r="AJ16" s="50"/>
      <c r="AK16" s="50"/>
      <c r="AL16" s="50"/>
      <c r="AM16" s="50"/>
      <c r="AN16" s="50"/>
    </row>
    <row r="17" spans="1:40" ht="20.100000000000001" customHeight="1">
      <c r="A17" s="343">
        <v>3</v>
      </c>
      <c r="B17" s="961"/>
      <c r="C17" s="962"/>
      <c r="D17" s="963"/>
      <c r="E17" s="964"/>
      <c r="F17" s="899"/>
      <c r="G17" s="898"/>
      <c r="H17" s="898"/>
      <c r="I17" s="353">
        <f t="shared" si="0"/>
        <v>0</v>
      </c>
      <c r="J17" s="345">
        <f>IF(C17="",0,(IF(I17/C17&lt;451,I17*J$7,I17*J$6)))</f>
        <v>0</v>
      </c>
      <c r="K17" s="966"/>
      <c r="L17" s="901"/>
      <c r="M17" s="346">
        <f t="shared" si="5"/>
        <v>0</v>
      </c>
      <c r="N17" s="347">
        <f t="shared" si="1"/>
        <v>0</v>
      </c>
      <c r="O17" s="972"/>
      <c r="P17" s="348">
        <f t="shared" si="2"/>
        <v>0</v>
      </c>
      <c r="Q17" s="873" t="str">
        <f>IF(AND(Z17="ja",AA17=""),"Vervollständigen Sie bitte die Eingaben zur zeitlichen Einschränkung in Spalten D - E",IF(AND(Z17="",AA17="ja"),"Bitte wählen Sie in den Spalten F - H zwischen Bruttolohn pro Stunde und Bruttogehalt pro Monat",IF(AND(Z17="ja",AA17="ja"),"Überprüfen Sie die Eingaben zur zeitlichen Einschränkung sowie zur Lohn-/Gehaltsangabe","")))</f>
        <v/>
      </c>
      <c r="R17" s="301"/>
      <c r="S17" s="300"/>
      <c r="T17" s="300"/>
      <c r="U17" s="300"/>
      <c r="V17" s="875"/>
      <c r="W17" s="300"/>
      <c r="X17" s="875" t="str">
        <f t="shared" si="6"/>
        <v/>
      </c>
      <c r="Y17" s="300"/>
      <c r="Z17" s="874" t="str">
        <f t="shared" si="3"/>
        <v/>
      </c>
      <c r="AA17" s="874" t="str">
        <f t="shared" si="4"/>
        <v/>
      </c>
      <c r="AB17" s="305"/>
      <c r="AC17" s="305"/>
      <c r="AD17" s="305"/>
      <c r="AE17" s="50"/>
      <c r="AF17" s="50"/>
      <c r="AG17" s="50"/>
      <c r="AH17" s="50"/>
      <c r="AI17" s="50"/>
      <c r="AJ17" s="50"/>
      <c r="AK17" s="50"/>
      <c r="AL17" s="50"/>
      <c r="AM17" s="50"/>
      <c r="AN17" s="50"/>
    </row>
    <row r="18" spans="1:40" ht="20.100000000000001" customHeight="1">
      <c r="A18" s="343">
        <v>4</v>
      </c>
      <c r="B18" s="965"/>
      <c r="C18" s="962"/>
      <c r="D18" s="963"/>
      <c r="E18" s="964"/>
      <c r="F18" s="900"/>
      <c r="G18" s="905"/>
      <c r="H18" s="898"/>
      <c r="I18" s="353">
        <f t="shared" si="0"/>
        <v>0</v>
      </c>
      <c r="J18" s="345">
        <f>IF(C18="",0,(IF(I18/C18&lt;451,I18*J$7,I18*J$6)))</f>
        <v>0</v>
      </c>
      <c r="K18" s="966"/>
      <c r="L18" s="901"/>
      <c r="M18" s="346">
        <f t="shared" si="5"/>
        <v>0</v>
      </c>
      <c r="N18" s="347">
        <f t="shared" si="1"/>
        <v>0</v>
      </c>
      <c r="O18" s="972"/>
      <c r="P18" s="348">
        <f t="shared" si="2"/>
        <v>0</v>
      </c>
      <c r="Q18" s="873" t="str">
        <f>IF(AND(Z18="ja",AA18=""),"Vervollständigen Sie bitte die Eingaben zur zeitlichen Einschränkung in Spalten D - E",IF(AND(Z18="",AA18="ja"),"Bitte wählen Sie in den Spalten F - H zwischen Bruttolohn pro Stunde und Bruttogehalt pro Monat",IF(AND(Z18="ja",AA18="ja"),"Überprüfen Sie die Eingaben zur zeitlichen Einschränkung sowie zur Lohn-/Gehaltsangabe","")))</f>
        <v/>
      </c>
      <c r="R18" s="301"/>
      <c r="S18" s="300"/>
      <c r="T18" s="300"/>
      <c r="U18" s="300"/>
      <c r="V18" s="875"/>
      <c r="W18" s="300"/>
      <c r="X18" s="875" t="str">
        <f t="shared" si="6"/>
        <v/>
      </c>
      <c r="Y18" s="300"/>
      <c r="Z18" s="874" t="str">
        <f t="shared" si="3"/>
        <v/>
      </c>
      <c r="AA18" s="874" t="str">
        <f t="shared" si="4"/>
        <v/>
      </c>
      <c r="AB18" s="305"/>
      <c r="AC18" s="305"/>
      <c r="AD18" s="305"/>
      <c r="AE18" s="50"/>
      <c r="AF18" s="50"/>
      <c r="AG18" s="50"/>
      <c r="AH18" s="50"/>
      <c r="AI18" s="50"/>
      <c r="AJ18" s="50"/>
      <c r="AK18" s="50"/>
      <c r="AL18" s="50"/>
      <c r="AM18" s="50"/>
      <c r="AN18" s="50"/>
    </row>
    <row r="19" spans="1:40" ht="20.100000000000001" customHeight="1">
      <c r="A19" s="343">
        <v>5</v>
      </c>
      <c r="B19" s="965"/>
      <c r="C19" s="962"/>
      <c r="D19" s="963"/>
      <c r="E19" s="964"/>
      <c r="F19" s="899"/>
      <c r="G19" s="898"/>
      <c r="H19" s="898"/>
      <c r="I19" s="353">
        <f t="shared" si="0"/>
        <v>0</v>
      </c>
      <c r="J19" s="345">
        <f>IF(C19*H19&lt;C19*451,I19*J$7,I19*J$6)</f>
        <v>0</v>
      </c>
      <c r="K19" s="966"/>
      <c r="L19" s="901"/>
      <c r="M19" s="346">
        <f t="shared" si="5"/>
        <v>0</v>
      </c>
      <c r="N19" s="347">
        <f t="shared" si="1"/>
        <v>0</v>
      </c>
      <c r="O19" s="972"/>
      <c r="P19" s="348">
        <f t="shared" si="2"/>
        <v>0</v>
      </c>
      <c r="Q19" s="873" t="str">
        <f>IF(AND(Z19="ja",AA19=""),"Vervollständigen Sie bitte die Eingaben zur zeitlichen Einschränkung in Spalten D - E",IF(AND(Z19="",AA19="ja"),"Bitte wählen Sie in den Spalten F - H zwischen Bruttolohn pro Stunde und Bruttogehalt pro Monat",IF(AND(Z19="ja",AA19="ja"),"Überprüfen Sie die Eingaben zur zeitlichen Einschränkung sowie zur Lohn-/Gehaltsangabe","")))</f>
        <v/>
      </c>
      <c r="R19" s="301"/>
      <c r="S19" s="300"/>
      <c r="T19" s="300"/>
      <c r="U19" s="300"/>
      <c r="V19" s="875"/>
      <c r="W19" s="300"/>
      <c r="X19" s="875" t="str">
        <f t="shared" si="6"/>
        <v/>
      </c>
      <c r="Y19" s="300"/>
      <c r="Z19" s="874" t="str">
        <f t="shared" si="3"/>
        <v/>
      </c>
      <c r="AA19" s="874" t="str">
        <f t="shared" si="4"/>
        <v/>
      </c>
      <c r="AB19" s="305"/>
      <c r="AC19" s="305"/>
      <c r="AD19" s="305"/>
      <c r="AE19" s="50"/>
      <c r="AF19" s="50"/>
      <c r="AG19" s="50"/>
      <c r="AH19" s="50"/>
      <c r="AI19" s="50"/>
      <c r="AJ19" s="50"/>
      <c r="AK19" s="50"/>
      <c r="AL19" s="50"/>
      <c r="AM19" s="50"/>
      <c r="AN19" s="50"/>
    </row>
    <row r="20" spans="1:40" ht="20.100000000000001" customHeight="1">
      <c r="A20" s="343">
        <v>6</v>
      </c>
      <c r="B20" s="965"/>
      <c r="C20" s="962"/>
      <c r="D20" s="963"/>
      <c r="E20" s="964"/>
      <c r="F20" s="900"/>
      <c r="G20" s="898"/>
      <c r="H20" s="898"/>
      <c r="I20" s="353">
        <f t="shared" si="0"/>
        <v>0</v>
      </c>
      <c r="J20" s="345">
        <f>IF(C20*H20&lt;C20*451,I20*J$7,I20*J$6)</f>
        <v>0</v>
      </c>
      <c r="K20" s="966"/>
      <c r="L20" s="901"/>
      <c r="M20" s="346">
        <f t="shared" si="5"/>
        <v>0</v>
      </c>
      <c r="N20" s="347">
        <f t="shared" si="1"/>
        <v>0</v>
      </c>
      <c r="O20" s="972"/>
      <c r="P20" s="348">
        <f t="shared" si="2"/>
        <v>0</v>
      </c>
      <c r="Q20" s="873" t="str">
        <f t="shared" ref="Q20:Q38" si="7">IF(AND(Z20="ja",AA20=""),"Vervollständigen Sie bitte die Eingaben zur zeitlichen Einschränkung in Spalten D - E",IF(AND(Z20="",AA20="ja"),"Bitte wählen Sie in den Spalten F - H zwischen Bruttolohn pro Stunde und Bruttogehalt pro Monat",IF(AND(Z20="ja",AA20="ja"),"Überprüfen Sie die Eingaben zur zeitlichen Einschränkung sowie zur Lohn-/Gehaltsangabe","")))</f>
        <v/>
      </c>
      <c r="R20" s="301"/>
      <c r="S20" s="300"/>
      <c r="T20" s="300"/>
      <c r="U20" s="300"/>
      <c r="V20" s="875"/>
      <c r="W20" s="300"/>
      <c r="X20" s="875" t="str">
        <f t="shared" si="6"/>
        <v/>
      </c>
      <c r="Y20" s="300"/>
      <c r="Z20" s="874" t="str">
        <f t="shared" si="3"/>
        <v/>
      </c>
      <c r="AA20" s="874" t="str">
        <f t="shared" si="4"/>
        <v/>
      </c>
      <c r="AB20" s="305"/>
      <c r="AC20" s="305"/>
      <c r="AD20" s="305"/>
      <c r="AE20" s="50"/>
      <c r="AF20" s="50"/>
      <c r="AG20" s="50"/>
      <c r="AH20" s="50"/>
      <c r="AI20" s="50"/>
      <c r="AJ20" s="50"/>
      <c r="AK20" s="50"/>
      <c r="AL20" s="50"/>
      <c r="AM20" s="50"/>
      <c r="AN20" s="50"/>
    </row>
    <row r="21" spans="1:40" ht="20.100000000000001" customHeight="1">
      <c r="A21" s="343">
        <v>7</v>
      </c>
      <c r="B21" s="965"/>
      <c r="C21" s="962"/>
      <c r="D21" s="963"/>
      <c r="E21" s="964"/>
      <c r="F21" s="900"/>
      <c r="G21" s="898"/>
      <c r="H21" s="898"/>
      <c r="I21" s="353">
        <f t="shared" ref="I21:I32" si="8">IF(C21=0,0,IF(C21&gt;=1,IF(AND(OR(F21&gt;=1,G21&gt;=1), H21&gt;1),"Lohn/Gehalt ???",C21*IF(F21="",H21,F21*G21*4.33))))</f>
        <v>0</v>
      </c>
      <c r="J21" s="345">
        <f t="shared" ref="J21:J32" si="9">IF(C21*H21&lt;C21*451,I21*J$7,I21*J$6)</f>
        <v>0</v>
      </c>
      <c r="K21" s="966"/>
      <c r="L21" s="901"/>
      <c r="M21" s="346">
        <f t="shared" si="5"/>
        <v>0</v>
      </c>
      <c r="N21" s="347">
        <f t="shared" si="1"/>
        <v>0</v>
      </c>
      <c r="O21" s="972"/>
      <c r="P21" s="348">
        <f t="shared" si="2"/>
        <v>0</v>
      </c>
      <c r="Q21" s="873" t="str">
        <f t="shared" si="7"/>
        <v/>
      </c>
      <c r="R21" s="301"/>
      <c r="S21" s="300"/>
      <c r="T21" s="300"/>
      <c r="U21" s="300"/>
      <c r="V21" s="875"/>
      <c r="W21" s="300"/>
      <c r="X21" s="875" t="str">
        <f t="shared" si="6"/>
        <v/>
      </c>
      <c r="Y21" s="300"/>
      <c r="Z21" s="874" t="str">
        <f t="shared" si="3"/>
        <v/>
      </c>
      <c r="AA21" s="874" t="str">
        <f t="shared" si="4"/>
        <v/>
      </c>
      <c r="AB21" s="305"/>
      <c r="AC21" s="305"/>
      <c r="AD21" s="305"/>
      <c r="AE21" s="50"/>
      <c r="AF21" s="50"/>
      <c r="AG21" s="50"/>
      <c r="AH21" s="50"/>
      <c r="AI21" s="50"/>
      <c r="AJ21" s="50"/>
      <c r="AK21" s="50"/>
      <c r="AL21" s="50"/>
      <c r="AM21" s="50"/>
      <c r="AN21" s="50"/>
    </row>
    <row r="22" spans="1:40" ht="20.100000000000001" customHeight="1">
      <c r="A22" s="343">
        <v>8</v>
      </c>
      <c r="B22" s="965"/>
      <c r="C22" s="962"/>
      <c r="D22" s="963"/>
      <c r="E22" s="964"/>
      <c r="F22" s="900"/>
      <c r="G22" s="898"/>
      <c r="H22" s="898"/>
      <c r="I22" s="353">
        <f t="shared" si="8"/>
        <v>0</v>
      </c>
      <c r="J22" s="345">
        <f t="shared" si="9"/>
        <v>0</v>
      </c>
      <c r="K22" s="966"/>
      <c r="L22" s="901"/>
      <c r="M22" s="346">
        <f t="shared" si="5"/>
        <v>0</v>
      </c>
      <c r="N22" s="347">
        <f t="shared" si="1"/>
        <v>0</v>
      </c>
      <c r="O22" s="972"/>
      <c r="P22" s="348">
        <f t="shared" si="2"/>
        <v>0</v>
      </c>
      <c r="Q22" s="873" t="str">
        <f t="shared" si="7"/>
        <v/>
      </c>
      <c r="R22" s="301"/>
      <c r="S22" s="300"/>
      <c r="T22" s="300"/>
      <c r="U22" s="300"/>
      <c r="V22" s="875"/>
      <c r="W22" s="300"/>
      <c r="X22" s="875" t="str">
        <f t="shared" si="6"/>
        <v/>
      </c>
      <c r="Y22" s="300"/>
      <c r="Z22" s="874" t="str">
        <f t="shared" si="3"/>
        <v/>
      </c>
      <c r="AA22" s="874" t="str">
        <f t="shared" si="4"/>
        <v/>
      </c>
      <c r="AB22" s="305"/>
      <c r="AC22" s="305"/>
      <c r="AD22" s="305"/>
      <c r="AE22" s="50"/>
      <c r="AF22" s="50"/>
      <c r="AG22" s="50"/>
      <c r="AH22" s="50"/>
      <c r="AI22" s="50"/>
      <c r="AJ22" s="50"/>
      <c r="AK22" s="50"/>
      <c r="AL22" s="50"/>
      <c r="AM22" s="50"/>
      <c r="AN22" s="50"/>
    </row>
    <row r="23" spans="1:40" ht="20.100000000000001" hidden="1" customHeight="1" outlineLevel="1">
      <c r="A23" s="343">
        <v>9</v>
      </c>
      <c r="B23" s="965"/>
      <c r="C23" s="962"/>
      <c r="D23" s="963"/>
      <c r="E23" s="964"/>
      <c r="F23" s="900"/>
      <c r="G23" s="898"/>
      <c r="H23" s="898"/>
      <c r="I23" s="353">
        <f t="shared" si="8"/>
        <v>0</v>
      </c>
      <c r="J23" s="345">
        <f t="shared" si="9"/>
        <v>0</v>
      </c>
      <c r="K23" s="966"/>
      <c r="L23" s="901"/>
      <c r="M23" s="346">
        <f t="shared" si="5"/>
        <v>0</v>
      </c>
      <c r="N23" s="347">
        <f t="shared" si="1"/>
        <v>0</v>
      </c>
      <c r="O23" s="972"/>
      <c r="P23" s="348">
        <f t="shared" si="2"/>
        <v>0</v>
      </c>
      <c r="Q23" s="873" t="str">
        <f t="shared" si="7"/>
        <v/>
      </c>
      <c r="R23" s="301"/>
      <c r="S23" s="300"/>
      <c r="T23" s="300"/>
      <c r="U23" s="300"/>
      <c r="V23" s="875"/>
      <c r="W23" s="300"/>
      <c r="X23" s="875" t="str">
        <f t="shared" si="6"/>
        <v/>
      </c>
      <c r="Y23" s="300"/>
      <c r="Z23" s="874" t="str">
        <f t="shared" si="3"/>
        <v/>
      </c>
      <c r="AA23" s="874" t="str">
        <f t="shared" si="4"/>
        <v/>
      </c>
      <c r="AB23" s="305"/>
      <c r="AC23" s="305"/>
      <c r="AD23" s="305"/>
      <c r="AE23" s="50"/>
      <c r="AF23" s="50"/>
      <c r="AG23" s="50"/>
      <c r="AH23" s="50"/>
      <c r="AI23" s="50"/>
      <c r="AJ23" s="50"/>
      <c r="AK23" s="50"/>
      <c r="AL23" s="50"/>
      <c r="AM23" s="50"/>
      <c r="AN23" s="50"/>
    </row>
    <row r="24" spans="1:40" ht="20.100000000000001" hidden="1" customHeight="1" outlineLevel="1">
      <c r="A24" s="343">
        <v>10</v>
      </c>
      <c r="B24" s="965"/>
      <c r="C24" s="962"/>
      <c r="D24" s="963"/>
      <c r="E24" s="964"/>
      <c r="F24" s="900"/>
      <c r="G24" s="898"/>
      <c r="H24" s="898"/>
      <c r="I24" s="353">
        <f t="shared" si="8"/>
        <v>0</v>
      </c>
      <c r="J24" s="345">
        <f t="shared" si="9"/>
        <v>0</v>
      </c>
      <c r="K24" s="966"/>
      <c r="L24" s="901"/>
      <c r="M24" s="346">
        <f t="shared" si="5"/>
        <v>0</v>
      </c>
      <c r="N24" s="347">
        <f t="shared" si="1"/>
        <v>0</v>
      </c>
      <c r="O24" s="972"/>
      <c r="P24" s="348">
        <f t="shared" si="2"/>
        <v>0</v>
      </c>
      <c r="Q24" s="873" t="str">
        <f t="shared" si="7"/>
        <v/>
      </c>
      <c r="R24" s="301"/>
      <c r="S24" s="300"/>
      <c r="T24" s="300"/>
      <c r="U24" s="300"/>
      <c r="V24" s="875"/>
      <c r="W24" s="300"/>
      <c r="X24" s="875" t="str">
        <f t="shared" si="6"/>
        <v/>
      </c>
      <c r="Y24" s="300"/>
      <c r="Z24" s="874" t="str">
        <f t="shared" si="3"/>
        <v/>
      </c>
      <c r="AA24" s="874" t="str">
        <f t="shared" si="4"/>
        <v/>
      </c>
      <c r="AB24" s="305"/>
      <c r="AC24" s="305"/>
      <c r="AD24" s="305"/>
      <c r="AE24" s="50"/>
      <c r="AF24" s="50"/>
      <c r="AG24" s="50"/>
      <c r="AH24" s="50"/>
      <c r="AI24" s="50"/>
      <c r="AJ24" s="50"/>
      <c r="AK24" s="50"/>
      <c r="AL24" s="50"/>
      <c r="AM24" s="50"/>
      <c r="AN24" s="50"/>
    </row>
    <row r="25" spans="1:40" ht="20.100000000000001" hidden="1" customHeight="1" outlineLevel="1">
      <c r="A25" s="343">
        <v>11</v>
      </c>
      <c r="B25" s="965"/>
      <c r="C25" s="962"/>
      <c r="D25" s="963"/>
      <c r="E25" s="964"/>
      <c r="F25" s="900"/>
      <c r="G25" s="898"/>
      <c r="H25" s="898"/>
      <c r="I25" s="353">
        <f t="shared" si="8"/>
        <v>0</v>
      </c>
      <c r="J25" s="345">
        <f t="shared" si="9"/>
        <v>0</v>
      </c>
      <c r="K25" s="966"/>
      <c r="L25" s="901"/>
      <c r="M25" s="346">
        <f t="shared" si="5"/>
        <v>0</v>
      </c>
      <c r="N25" s="347">
        <f t="shared" si="1"/>
        <v>0</v>
      </c>
      <c r="O25" s="972"/>
      <c r="P25" s="348">
        <f t="shared" si="2"/>
        <v>0</v>
      </c>
      <c r="Q25" s="873" t="str">
        <f t="shared" si="7"/>
        <v/>
      </c>
      <c r="R25" s="301"/>
      <c r="S25" s="300"/>
      <c r="T25" s="300"/>
      <c r="U25" s="300"/>
      <c r="V25" s="875"/>
      <c r="W25" s="300"/>
      <c r="X25" s="875" t="str">
        <f t="shared" si="6"/>
        <v/>
      </c>
      <c r="Y25" s="300"/>
      <c r="Z25" s="874" t="str">
        <f t="shared" si="3"/>
        <v/>
      </c>
      <c r="AA25" s="874" t="str">
        <f t="shared" si="4"/>
        <v/>
      </c>
      <c r="AB25" s="305"/>
      <c r="AC25" s="305"/>
      <c r="AD25" s="305"/>
      <c r="AE25" s="50"/>
      <c r="AF25" s="50"/>
      <c r="AG25" s="50"/>
      <c r="AH25" s="50"/>
      <c r="AI25" s="50"/>
      <c r="AJ25" s="50"/>
      <c r="AK25" s="50"/>
      <c r="AL25" s="50"/>
      <c r="AM25" s="50"/>
      <c r="AN25" s="50"/>
    </row>
    <row r="26" spans="1:40" ht="20.100000000000001" hidden="1" customHeight="1" outlineLevel="1">
      <c r="A26" s="343">
        <v>12</v>
      </c>
      <c r="B26" s="965"/>
      <c r="C26" s="962"/>
      <c r="D26" s="963"/>
      <c r="E26" s="964"/>
      <c r="F26" s="900"/>
      <c r="G26" s="898"/>
      <c r="H26" s="898"/>
      <c r="I26" s="353">
        <f t="shared" si="8"/>
        <v>0</v>
      </c>
      <c r="J26" s="345">
        <f t="shared" si="9"/>
        <v>0</v>
      </c>
      <c r="K26" s="966"/>
      <c r="L26" s="901"/>
      <c r="M26" s="346">
        <f t="shared" si="5"/>
        <v>0</v>
      </c>
      <c r="N26" s="347">
        <f t="shared" si="1"/>
        <v>0</v>
      </c>
      <c r="O26" s="972"/>
      <c r="P26" s="348">
        <f t="shared" si="2"/>
        <v>0</v>
      </c>
      <c r="Q26" s="873" t="str">
        <f t="shared" si="7"/>
        <v/>
      </c>
      <c r="R26" s="301"/>
      <c r="S26" s="300"/>
      <c r="T26" s="300"/>
      <c r="U26" s="300"/>
      <c r="V26" s="875"/>
      <c r="W26" s="300"/>
      <c r="X26" s="875" t="str">
        <f t="shared" si="6"/>
        <v/>
      </c>
      <c r="Y26" s="300"/>
      <c r="Z26" s="874" t="str">
        <f t="shared" si="3"/>
        <v/>
      </c>
      <c r="AA26" s="874" t="str">
        <f t="shared" si="4"/>
        <v/>
      </c>
      <c r="AB26" s="305"/>
      <c r="AC26" s="305"/>
      <c r="AD26" s="305"/>
      <c r="AE26" s="50"/>
      <c r="AF26" s="50"/>
      <c r="AG26" s="50"/>
      <c r="AH26" s="50"/>
      <c r="AI26" s="50"/>
      <c r="AJ26" s="50"/>
      <c r="AK26" s="50"/>
      <c r="AL26" s="50"/>
      <c r="AM26" s="50"/>
      <c r="AN26" s="50"/>
    </row>
    <row r="27" spans="1:40" ht="20.100000000000001" hidden="1" customHeight="1" outlineLevel="1">
      <c r="A27" s="343">
        <v>13</v>
      </c>
      <c r="B27" s="965"/>
      <c r="C27" s="962"/>
      <c r="D27" s="963"/>
      <c r="E27" s="964"/>
      <c r="F27" s="900"/>
      <c r="G27" s="898"/>
      <c r="H27" s="898"/>
      <c r="I27" s="353">
        <f t="shared" si="8"/>
        <v>0</v>
      </c>
      <c r="J27" s="345">
        <f t="shared" si="9"/>
        <v>0</v>
      </c>
      <c r="K27" s="966"/>
      <c r="L27" s="901"/>
      <c r="M27" s="346">
        <f t="shared" si="5"/>
        <v>0</v>
      </c>
      <c r="N27" s="347">
        <f t="shared" si="1"/>
        <v>0</v>
      </c>
      <c r="O27" s="972"/>
      <c r="P27" s="348">
        <f t="shared" si="2"/>
        <v>0</v>
      </c>
      <c r="Q27" s="873" t="str">
        <f t="shared" si="7"/>
        <v/>
      </c>
      <c r="R27" s="301"/>
      <c r="S27" s="300"/>
      <c r="T27" s="300"/>
      <c r="U27" s="300"/>
      <c r="V27" s="875"/>
      <c r="W27" s="300"/>
      <c r="X27" s="875" t="str">
        <f t="shared" si="6"/>
        <v/>
      </c>
      <c r="Y27" s="300"/>
      <c r="Z27" s="874" t="str">
        <f t="shared" si="3"/>
        <v/>
      </c>
      <c r="AA27" s="874" t="str">
        <f t="shared" si="4"/>
        <v/>
      </c>
      <c r="AB27" s="305"/>
      <c r="AC27" s="305"/>
      <c r="AD27" s="305"/>
      <c r="AE27" s="50"/>
      <c r="AF27" s="50"/>
      <c r="AG27" s="50"/>
      <c r="AH27" s="50"/>
      <c r="AI27" s="50"/>
      <c r="AJ27" s="50"/>
      <c r="AK27" s="50"/>
      <c r="AL27" s="50"/>
      <c r="AM27" s="50"/>
      <c r="AN27" s="50"/>
    </row>
    <row r="28" spans="1:40" ht="20.100000000000001" hidden="1" customHeight="1" outlineLevel="1">
      <c r="A28" s="343">
        <v>14</v>
      </c>
      <c r="B28" s="965"/>
      <c r="C28" s="962"/>
      <c r="D28" s="963"/>
      <c r="E28" s="964"/>
      <c r="F28" s="900"/>
      <c r="G28" s="898"/>
      <c r="H28" s="898"/>
      <c r="I28" s="353">
        <f t="shared" si="8"/>
        <v>0</v>
      </c>
      <c r="J28" s="345">
        <f t="shared" si="9"/>
        <v>0</v>
      </c>
      <c r="K28" s="966"/>
      <c r="L28" s="901"/>
      <c r="M28" s="346">
        <f t="shared" si="5"/>
        <v>0</v>
      </c>
      <c r="N28" s="347">
        <f t="shared" si="1"/>
        <v>0</v>
      </c>
      <c r="O28" s="972"/>
      <c r="P28" s="348">
        <f t="shared" si="2"/>
        <v>0</v>
      </c>
      <c r="Q28" s="873" t="str">
        <f t="shared" si="7"/>
        <v/>
      </c>
      <c r="R28" s="301"/>
      <c r="S28" s="300"/>
      <c r="T28" s="300"/>
      <c r="U28" s="300"/>
      <c r="V28" s="875"/>
      <c r="W28" s="300"/>
      <c r="X28" s="875" t="str">
        <f t="shared" si="6"/>
        <v/>
      </c>
      <c r="Y28" s="300"/>
      <c r="Z28" s="874" t="str">
        <f t="shared" si="3"/>
        <v/>
      </c>
      <c r="AA28" s="874" t="str">
        <f t="shared" si="4"/>
        <v/>
      </c>
      <c r="AB28" s="305"/>
      <c r="AC28" s="305"/>
      <c r="AD28" s="305"/>
      <c r="AE28" s="50"/>
      <c r="AF28" s="50"/>
      <c r="AG28" s="50"/>
      <c r="AH28" s="50"/>
      <c r="AI28" s="50"/>
      <c r="AJ28" s="50"/>
      <c r="AK28" s="50"/>
      <c r="AL28" s="50"/>
      <c r="AM28" s="50"/>
      <c r="AN28" s="50"/>
    </row>
    <row r="29" spans="1:40" ht="20.100000000000001" hidden="1" customHeight="1" outlineLevel="1">
      <c r="A29" s="343">
        <v>15</v>
      </c>
      <c r="B29" s="965"/>
      <c r="C29" s="962"/>
      <c r="D29" s="963"/>
      <c r="E29" s="964"/>
      <c r="F29" s="900"/>
      <c r="G29" s="898"/>
      <c r="H29" s="898"/>
      <c r="I29" s="353">
        <f t="shared" si="8"/>
        <v>0</v>
      </c>
      <c r="J29" s="345">
        <f t="shared" si="9"/>
        <v>0</v>
      </c>
      <c r="K29" s="966"/>
      <c r="L29" s="901"/>
      <c r="M29" s="346">
        <f t="shared" si="5"/>
        <v>0</v>
      </c>
      <c r="N29" s="347">
        <f t="shared" si="1"/>
        <v>0</v>
      </c>
      <c r="O29" s="972"/>
      <c r="P29" s="348">
        <f t="shared" si="2"/>
        <v>0</v>
      </c>
      <c r="Q29" s="873" t="str">
        <f t="shared" si="7"/>
        <v/>
      </c>
      <c r="R29" s="301"/>
      <c r="S29" s="300"/>
      <c r="T29" s="300"/>
      <c r="U29" s="300"/>
      <c r="V29" s="875"/>
      <c r="W29" s="300"/>
      <c r="X29" s="875" t="str">
        <f t="shared" si="6"/>
        <v/>
      </c>
      <c r="Y29" s="300"/>
      <c r="Z29" s="874" t="str">
        <f t="shared" si="3"/>
        <v/>
      </c>
      <c r="AA29" s="874" t="str">
        <f t="shared" si="4"/>
        <v/>
      </c>
      <c r="AB29" s="305"/>
      <c r="AC29" s="305"/>
      <c r="AD29" s="305"/>
      <c r="AE29" s="50"/>
      <c r="AF29" s="50"/>
      <c r="AG29" s="50"/>
      <c r="AH29" s="50"/>
      <c r="AI29" s="50"/>
      <c r="AJ29" s="50"/>
      <c r="AK29" s="50"/>
      <c r="AL29" s="50"/>
      <c r="AM29" s="50"/>
      <c r="AN29" s="50"/>
    </row>
    <row r="30" spans="1:40" ht="20.100000000000001" hidden="1" customHeight="1" outlineLevel="1">
      <c r="A30" s="343">
        <v>16</v>
      </c>
      <c r="B30" s="965"/>
      <c r="C30" s="962"/>
      <c r="D30" s="963"/>
      <c r="E30" s="964"/>
      <c r="F30" s="900"/>
      <c r="G30" s="898"/>
      <c r="H30" s="898"/>
      <c r="I30" s="353">
        <f t="shared" si="8"/>
        <v>0</v>
      </c>
      <c r="J30" s="345">
        <f t="shared" si="9"/>
        <v>0</v>
      </c>
      <c r="K30" s="966"/>
      <c r="L30" s="901"/>
      <c r="M30" s="346">
        <f t="shared" si="5"/>
        <v>0</v>
      </c>
      <c r="N30" s="347">
        <f t="shared" si="1"/>
        <v>0</v>
      </c>
      <c r="O30" s="972"/>
      <c r="P30" s="348">
        <f t="shared" si="2"/>
        <v>0</v>
      </c>
      <c r="Q30" s="873" t="str">
        <f t="shared" si="7"/>
        <v/>
      </c>
      <c r="R30" s="301"/>
      <c r="S30" s="300"/>
      <c r="T30" s="300"/>
      <c r="U30" s="300"/>
      <c r="V30" s="875"/>
      <c r="W30" s="300"/>
      <c r="X30" s="875" t="str">
        <f t="shared" si="6"/>
        <v/>
      </c>
      <c r="Y30" s="300"/>
      <c r="Z30" s="874" t="str">
        <f t="shared" si="3"/>
        <v/>
      </c>
      <c r="AA30" s="874" t="str">
        <f t="shared" si="4"/>
        <v/>
      </c>
      <c r="AB30" s="305"/>
      <c r="AC30" s="305"/>
      <c r="AD30" s="305"/>
      <c r="AE30" s="50"/>
      <c r="AF30" s="50"/>
      <c r="AG30" s="50"/>
      <c r="AH30" s="50"/>
      <c r="AI30" s="50"/>
      <c r="AJ30" s="50"/>
      <c r="AK30" s="50"/>
      <c r="AL30" s="50"/>
      <c r="AM30" s="50"/>
      <c r="AN30" s="50"/>
    </row>
    <row r="31" spans="1:40" ht="20.100000000000001" hidden="1" customHeight="1" outlineLevel="1">
      <c r="A31" s="343">
        <v>17</v>
      </c>
      <c r="B31" s="965"/>
      <c r="C31" s="962"/>
      <c r="D31" s="963"/>
      <c r="E31" s="964"/>
      <c r="F31" s="900"/>
      <c r="G31" s="898"/>
      <c r="H31" s="898"/>
      <c r="I31" s="353">
        <f t="shared" si="8"/>
        <v>0</v>
      </c>
      <c r="J31" s="345">
        <f t="shared" si="9"/>
        <v>0</v>
      </c>
      <c r="K31" s="966"/>
      <c r="L31" s="901"/>
      <c r="M31" s="346">
        <f t="shared" si="5"/>
        <v>0</v>
      </c>
      <c r="N31" s="347">
        <f t="shared" si="1"/>
        <v>0</v>
      </c>
      <c r="O31" s="972"/>
      <c r="P31" s="348">
        <f t="shared" si="2"/>
        <v>0</v>
      </c>
      <c r="Q31" s="873" t="str">
        <f t="shared" si="7"/>
        <v/>
      </c>
      <c r="R31" s="301"/>
      <c r="S31" s="300"/>
      <c r="T31" s="300"/>
      <c r="U31" s="300"/>
      <c r="V31" s="875"/>
      <c r="W31" s="300"/>
      <c r="X31" s="875" t="str">
        <f t="shared" si="6"/>
        <v/>
      </c>
      <c r="Y31" s="300"/>
      <c r="Z31" s="874" t="str">
        <f t="shared" si="3"/>
        <v/>
      </c>
      <c r="AA31" s="874" t="str">
        <f t="shared" si="4"/>
        <v/>
      </c>
      <c r="AB31" s="305"/>
      <c r="AC31" s="305"/>
      <c r="AD31" s="305"/>
      <c r="AE31" s="50"/>
      <c r="AF31" s="50"/>
      <c r="AG31" s="50"/>
      <c r="AH31" s="50"/>
      <c r="AI31" s="50"/>
      <c r="AJ31" s="50"/>
      <c r="AK31" s="50"/>
      <c r="AL31" s="50"/>
      <c r="AM31" s="50"/>
      <c r="AN31" s="50"/>
    </row>
    <row r="32" spans="1:40" ht="20.100000000000001" hidden="1" customHeight="1" outlineLevel="1">
      <c r="A32" s="343">
        <v>18</v>
      </c>
      <c r="B32" s="965"/>
      <c r="C32" s="962"/>
      <c r="D32" s="963"/>
      <c r="E32" s="964"/>
      <c r="F32" s="900"/>
      <c r="G32" s="898"/>
      <c r="H32" s="898"/>
      <c r="I32" s="353">
        <f t="shared" si="8"/>
        <v>0</v>
      </c>
      <c r="J32" s="345">
        <f t="shared" si="9"/>
        <v>0</v>
      </c>
      <c r="K32" s="966"/>
      <c r="L32" s="901"/>
      <c r="M32" s="346">
        <f t="shared" si="5"/>
        <v>0</v>
      </c>
      <c r="N32" s="347">
        <f t="shared" si="1"/>
        <v>0</v>
      </c>
      <c r="O32" s="972"/>
      <c r="P32" s="348">
        <f t="shared" si="2"/>
        <v>0</v>
      </c>
      <c r="Q32" s="873" t="str">
        <f t="shared" si="7"/>
        <v/>
      </c>
      <c r="R32" s="301"/>
      <c r="S32" s="300"/>
      <c r="T32" s="300"/>
      <c r="U32" s="300"/>
      <c r="V32" s="875"/>
      <c r="W32" s="300"/>
      <c r="X32" s="875" t="str">
        <f t="shared" si="6"/>
        <v/>
      </c>
      <c r="Y32" s="300"/>
      <c r="Z32" s="874" t="str">
        <f t="shared" si="3"/>
        <v/>
      </c>
      <c r="AA32" s="874" t="str">
        <f t="shared" si="4"/>
        <v/>
      </c>
      <c r="AB32" s="305"/>
      <c r="AC32" s="305"/>
      <c r="AD32" s="305"/>
      <c r="AE32" s="50"/>
      <c r="AF32" s="50"/>
      <c r="AG32" s="50"/>
      <c r="AH32" s="50"/>
      <c r="AI32" s="50"/>
      <c r="AJ32" s="50"/>
      <c r="AK32" s="50"/>
      <c r="AL32" s="50"/>
      <c r="AM32" s="50"/>
      <c r="AN32" s="50"/>
    </row>
    <row r="33" spans="1:40" ht="20.100000000000001" hidden="1" customHeight="1" outlineLevel="1">
      <c r="A33" s="343">
        <v>19</v>
      </c>
      <c r="B33" s="965"/>
      <c r="C33" s="962"/>
      <c r="D33" s="963"/>
      <c r="E33" s="964"/>
      <c r="F33" s="899"/>
      <c r="G33" s="898"/>
      <c r="H33" s="898"/>
      <c r="I33" s="353">
        <f>IF(C33=0,0,IF(C33&gt;=1,IF(AND(OR(F33&gt;=1,G33&gt;=1), H33&gt;1),"Lohn/Gehalt ???",C33*IF(F33="",H33,F33*G33*4.33))))</f>
        <v>0</v>
      </c>
      <c r="J33" s="345">
        <f>IF(C33*H33&lt;C33*451,I33*J$7,I33*J$6)</f>
        <v>0</v>
      </c>
      <c r="K33" s="966"/>
      <c r="L33" s="901"/>
      <c r="M33" s="346">
        <f t="shared" si="5"/>
        <v>0</v>
      </c>
      <c r="N33" s="347">
        <f t="shared" si="1"/>
        <v>0</v>
      </c>
      <c r="O33" s="972"/>
      <c r="P33" s="348">
        <f t="shared" si="2"/>
        <v>0</v>
      </c>
      <c r="Q33" s="873" t="str">
        <f t="shared" si="7"/>
        <v/>
      </c>
      <c r="R33" s="301"/>
      <c r="S33" s="300"/>
      <c r="T33" s="300"/>
      <c r="U33" s="300"/>
      <c r="V33" s="875"/>
      <c r="W33" s="300"/>
      <c r="X33" s="875" t="str">
        <f t="shared" si="6"/>
        <v/>
      </c>
      <c r="Y33" s="300"/>
      <c r="Z33" s="874" t="str">
        <f t="shared" si="3"/>
        <v/>
      </c>
      <c r="AA33" s="874" t="str">
        <f t="shared" si="4"/>
        <v/>
      </c>
      <c r="AB33" s="305"/>
      <c r="AC33" s="305"/>
      <c r="AD33" s="305"/>
      <c r="AE33" s="50"/>
      <c r="AF33" s="50"/>
      <c r="AG33" s="50"/>
      <c r="AH33" s="50"/>
      <c r="AI33" s="50"/>
      <c r="AJ33" s="50"/>
      <c r="AK33" s="50"/>
      <c r="AL33" s="50"/>
      <c r="AM33" s="50"/>
      <c r="AN33" s="50"/>
    </row>
    <row r="34" spans="1:40" ht="20.100000000000001" hidden="1" customHeight="1" outlineLevel="1">
      <c r="A34" s="343">
        <v>20</v>
      </c>
      <c r="B34" s="965"/>
      <c r="C34" s="962"/>
      <c r="D34" s="963"/>
      <c r="E34" s="964"/>
      <c r="F34" s="899"/>
      <c r="G34" s="898"/>
      <c r="H34" s="898"/>
      <c r="I34" s="353">
        <f>IF(C34=0,0,IF(C34&gt;=1,IF(AND(OR(F34&gt;=1,G34&gt;=1), H34&gt;1),"Lohn/Gehalt ???",C34*IF(F34="",H34,F34*G34*4.33))))</f>
        <v>0</v>
      </c>
      <c r="J34" s="345">
        <f>IF(C34*H34&lt;C34*451,I34*J$7,I34*J$6)</f>
        <v>0</v>
      </c>
      <c r="K34" s="966"/>
      <c r="L34" s="901"/>
      <c r="M34" s="346">
        <f t="shared" si="5"/>
        <v>0</v>
      </c>
      <c r="N34" s="347">
        <f t="shared" si="1"/>
        <v>0</v>
      </c>
      <c r="O34" s="972"/>
      <c r="P34" s="348">
        <f t="shared" si="2"/>
        <v>0</v>
      </c>
      <c r="Q34" s="873" t="str">
        <f t="shared" si="7"/>
        <v/>
      </c>
      <c r="R34" s="301"/>
      <c r="S34" s="300"/>
      <c r="T34" s="300"/>
      <c r="U34" s="300"/>
      <c r="V34" s="875"/>
      <c r="W34" s="300"/>
      <c r="X34" s="875" t="str">
        <f t="shared" si="6"/>
        <v/>
      </c>
      <c r="Y34" s="300"/>
      <c r="Z34" s="874" t="str">
        <f t="shared" si="3"/>
        <v/>
      </c>
      <c r="AA34" s="874" t="str">
        <f t="shared" si="4"/>
        <v/>
      </c>
      <c r="AB34" s="305"/>
      <c r="AC34" s="305"/>
      <c r="AD34" s="305"/>
      <c r="AE34" s="50"/>
      <c r="AF34" s="50"/>
      <c r="AG34" s="50"/>
      <c r="AH34" s="50"/>
      <c r="AI34" s="50"/>
      <c r="AJ34" s="50"/>
      <c r="AK34" s="50"/>
      <c r="AL34" s="50"/>
      <c r="AM34" s="50"/>
      <c r="AN34" s="50"/>
    </row>
    <row r="35" spans="1:40" ht="20.100000000000001" customHeight="1" collapsed="1">
      <c r="A35" s="343">
        <f>IF(SUM(C23:C34)=0,9,21)</f>
        <v>9</v>
      </c>
      <c r="B35" s="349" t="s">
        <v>258</v>
      </c>
      <c r="C35" s="968">
        <v>1</v>
      </c>
      <c r="D35" s="350"/>
      <c r="E35" s="351"/>
      <c r="F35" s="348"/>
      <c r="G35" s="352"/>
      <c r="H35" s="352"/>
      <c r="I35" s="353"/>
      <c r="J35" s="345"/>
      <c r="K35" s="354"/>
      <c r="L35" s="355"/>
      <c r="M35" s="346"/>
      <c r="N35" s="347">
        <f t="shared" si="1"/>
        <v>1</v>
      </c>
      <c r="O35" s="972"/>
      <c r="P35" s="348">
        <f t="shared" si="2"/>
        <v>0</v>
      </c>
      <c r="Q35" s="873"/>
      <c r="R35" s="301"/>
      <c r="S35" s="300"/>
      <c r="T35" s="300"/>
      <c r="U35" s="300"/>
      <c r="V35" s="875"/>
      <c r="W35" s="300"/>
      <c r="X35" s="875" t="str">
        <f t="shared" si="6"/>
        <v/>
      </c>
      <c r="Y35" s="300"/>
      <c r="Z35" s="874"/>
      <c r="AA35" s="874"/>
      <c r="AB35" s="305"/>
      <c r="AC35" s="305"/>
      <c r="AD35" s="305"/>
      <c r="AE35" s="50"/>
      <c r="AF35" s="50"/>
      <c r="AG35" s="50"/>
      <c r="AH35" s="50"/>
      <c r="AI35" s="50"/>
      <c r="AJ35" s="50"/>
      <c r="AK35" s="50"/>
      <c r="AL35" s="50"/>
      <c r="AM35" s="50"/>
      <c r="AN35" s="50"/>
    </row>
    <row r="36" spans="1:40" ht="20.100000000000001" customHeight="1">
      <c r="A36" s="356">
        <f>IF(A35=9,10,22)</f>
        <v>10</v>
      </c>
      <c r="B36" s="965" t="s">
        <v>287</v>
      </c>
      <c r="C36" s="968"/>
      <c r="D36" s="963"/>
      <c r="E36" s="969"/>
      <c r="F36" s="899"/>
      <c r="G36" s="898"/>
      <c r="H36" s="898"/>
      <c r="I36" s="344">
        <f>IF(C36=0,0,IF(C36&gt;=1,IF(AND(OR(F36&gt;=1,G36&gt;=1), H36&gt;1),"Gehalt ???",C36*IF(F36="",H36,F36*G36*4.33))))</f>
        <v>0</v>
      </c>
      <c r="J36" s="345">
        <f>I36</f>
        <v>0</v>
      </c>
      <c r="K36" s="966"/>
      <c r="L36" s="901"/>
      <c r="M36" s="346">
        <f t="shared" si="5"/>
        <v>0</v>
      </c>
      <c r="N36" s="347">
        <f t="shared" si="1"/>
        <v>0</v>
      </c>
      <c r="O36" s="972"/>
      <c r="P36" s="348">
        <f t="shared" si="2"/>
        <v>0</v>
      </c>
      <c r="Q36" s="873" t="str">
        <f t="shared" si="7"/>
        <v/>
      </c>
      <c r="R36" s="301"/>
      <c r="S36" s="300"/>
      <c r="T36" s="300"/>
      <c r="U36" s="300"/>
      <c r="V36" s="875"/>
      <c r="W36" s="300"/>
      <c r="X36" s="875" t="str">
        <f t="shared" si="6"/>
        <v/>
      </c>
      <c r="Y36" s="300"/>
      <c r="Z36" s="874" t="str">
        <f t="shared" si="3"/>
        <v/>
      </c>
      <c r="AA36" s="874" t="str">
        <f t="shared" si="4"/>
        <v/>
      </c>
      <c r="AB36" s="305"/>
      <c r="AC36" s="305"/>
      <c r="AD36" s="305"/>
      <c r="AE36" s="50"/>
      <c r="AF36" s="50"/>
      <c r="AG36" s="50"/>
      <c r="AH36" s="50"/>
      <c r="AI36" s="50"/>
      <c r="AJ36" s="50"/>
      <c r="AK36" s="50"/>
      <c r="AL36" s="50"/>
      <c r="AM36" s="50"/>
      <c r="AN36" s="50"/>
    </row>
    <row r="37" spans="1:40" ht="20.100000000000001" customHeight="1">
      <c r="A37" s="356">
        <f>IF(A36=10,11,23)</f>
        <v>11</v>
      </c>
      <c r="B37" s="965" t="s">
        <v>287</v>
      </c>
      <c r="C37" s="968"/>
      <c r="D37" s="963"/>
      <c r="E37" s="970"/>
      <c r="F37" s="899"/>
      <c r="G37" s="898"/>
      <c r="H37" s="898"/>
      <c r="I37" s="344">
        <f>IF(C37=0,0,IF(C37&gt;=1,IF(AND(OR(F37&gt;=1,G37&gt;=1), H37&gt;1),"Gehalt ???",C37*IF(F37="",H37,F37*G37*4.33))))</f>
        <v>0</v>
      </c>
      <c r="J37" s="345">
        <f>I37</f>
        <v>0</v>
      </c>
      <c r="K37" s="966"/>
      <c r="L37" s="901"/>
      <c r="M37" s="346">
        <f t="shared" si="5"/>
        <v>0</v>
      </c>
      <c r="N37" s="347">
        <f t="shared" si="1"/>
        <v>0</v>
      </c>
      <c r="O37" s="972"/>
      <c r="P37" s="348">
        <f>N37*O37</f>
        <v>0</v>
      </c>
      <c r="Q37" s="873" t="str">
        <f t="shared" si="7"/>
        <v/>
      </c>
      <c r="R37" s="301"/>
      <c r="S37" s="300"/>
      <c r="T37" s="300"/>
      <c r="U37" s="300"/>
      <c r="V37" s="875"/>
      <c r="W37" s="300"/>
      <c r="X37" s="875" t="str">
        <f t="shared" si="6"/>
        <v/>
      </c>
      <c r="Y37" s="300"/>
      <c r="Z37" s="874" t="str">
        <f t="shared" si="3"/>
        <v/>
      </c>
      <c r="AA37" s="874" t="str">
        <f t="shared" si="4"/>
        <v/>
      </c>
      <c r="AB37" s="305"/>
      <c r="AC37" s="305"/>
      <c r="AD37" s="305"/>
      <c r="AE37" s="50"/>
      <c r="AF37" s="50"/>
      <c r="AG37" s="50"/>
      <c r="AH37" s="50"/>
      <c r="AI37" s="50"/>
      <c r="AJ37" s="50"/>
      <c r="AK37" s="50"/>
      <c r="AL37" s="50"/>
      <c r="AM37" s="50"/>
      <c r="AN37" s="50"/>
    </row>
    <row r="38" spans="1:40" ht="20.100000000000001" customHeight="1">
      <c r="A38" s="356">
        <f>IF(A37=11,12,24)</f>
        <v>12</v>
      </c>
      <c r="B38" s="965" t="s">
        <v>287</v>
      </c>
      <c r="C38" s="968"/>
      <c r="D38" s="971"/>
      <c r="E38" s="969"/>
      <c r="F38" s="902"/>
      <c r="G38" s="898"/>
      <c r="H38" s="898"/>
      <c r="I38" s="344">
        <f>IF(C38=0,0,IF(C38&gt;=1,IF(AND(OR(F38&gt;=1,G38&gt;=1), H38&gt;1),"Gehalt ???",C38*IF(F38="",H38,F38*G38*4.33))))</f>
        <v>0</v>
      </c>
      <c r="J38" s="345">
        <f>I38</f>
        <v>0</v>
      </c>
      <c r="K38" s="966"/>
      <c r="L38" s="901"/>
      <c r="M38" s="346">
        <f t="shared" si="5"/>
        <v>0</v>
      </c>
      <c r="N38" s="347">
        <f>$C38*(IF($D38="",1,IF($D38="bis",$E38/12,IF($D38="ab",(12-$E38+1)/12,((E38+1)-D38)/12))))</f>
        <v>0</v>
      </c>
      <c r="O38" s="972"/>
      <c r="P38" s="348">
        <f>N38*O38</f>
        <v>0</v>
      </c>
      <c r="Q38" s="873" t="str">
        <f t="shared" si="7"/>
        <v/>
      </c>
      <c r="R38" s="301"/>
      <c r="S38" s="300"/>
      <c r="T38" s="300"/>
      <c r="U38" s="300"/>
      <c r="V38" s="875"/>
      <c r="W38" s="300"/>
      <c r="X38" s="875" t="str">
        <f t="shared" si="6"/>
        <v/>
      </c>
      <c r="Y38" s="300"/>
      <c r="Z38" s="874" t="str">
        <f t="shared" si="3"/>
        <v/>
      </c>
      <c r="AA38" s="874" t="str">
        <f t="shared" si="4"/>
        <v/>
      </c>
      <c r="AB38" s="305"/>
      <c r="AC38" s="305"/>
      <c r="AD38" s="305"/>
      <c r="AE38" s="50"/>
      <c r="AF38" s="50"/>
      <c r="AG38" s="50"/>
      <c r="AH38" s="50"/>
      <c r="AI38" s="50"/>
      <c r="AJ38" s="50"/>
      <c r="AK38" s="50"/>
      <c r="AL38" s="50"/>
      <c r="AM38" s="50"/>
      <c r="AN38" s="50"/>
    </row>
    <row r="39" spans="1:40" s="15" customFormat="1" ht="20.100000000000001" customHeight="1">
      <c r="A39" s="357" t="s">
        <v>9</v>
      </c>
      <c r="B39" s="358"/>
      <c r="C39" s="359">
        <f>SUM(C15:C38)</f>
        <v>1</v>
      </c>
      <c r="D39" s="361"/>
      <c r="E39" s="361"/>
      <c r="F39" s="361"/>
      <c r="G39" s="362"/>
      <c r="H39" s="362"/>
      <c r="I39" s="363">
        <f t="shared" ref="I39:N39" si="10">SUM(I15:I38)</f>
        <v>0</v>
      </c>
      <c r="J39" s="363">
        <f t="shared" si="10"/>
        <v>0</v>
      </c>
      <c r="K39" s="364">
        <f t="shared" si="10"/>
        <v>0</v>
      </c>
      <c r="L39" s="364">
        <f t="shared" si="10"/>
        <v>0</v>
      </c>
      <c r="M39" s="365">
        <f t="shared" si="10"/>
        <v>0</v>
      </c>
      <c r="N39" s="361">
        <f t="shared" si="10"/>
        <v>1</v>
      </c>
      <c r="O39" s="361"/>
      <c r="P39" s="366">
        <f>SUM(P15:P38)</f>
        <v>0</v>
      </c>
      <c r="Q39" s="367"/>
      <c r="R39" s="367"/>
      <c r="S39" s="367"/>
      <c r="T39" s="367"/>
      <c r="U39" s="367"/>
      <c r="V39" s="367"/>
      <c r="W39" s="367"/>
      <c r="X39" s="367"/>
      <c r="Y39" s="367"/>
      <c r="Z39" s="367"/>
      <c r="AA39" s="369"/>
      <c r="AB39" s="369"/>
      <c r="AC39" s="369"/>
      <c r="AD39" s="369"/>
      <c r="AE39" s="51"/>
      <c r="AF39" s="51"/>
      <c r="AG39" s="51"/>
      <c r="AH39" s="51"/>
      <c r="AI39" s="51"/>
      <c r="AJ39" s="51"/>
      <c r="AK39" s="50"/>
      <c r="AL39" s="50"/>
      <c r="AM39" s="50"/>
      <c r="AN39" s="50"/>
    </row>
    <row r="40" spans="1:40" ht="20.65" customHeight="1">
      <c r="A40" s="295"/>
      <c r="B40" s="370"/>
      <c r="C40" s="296"/>
      <c r="D40" s="295"/>
      <c r="E40" s="295"/>
      <c r="F40" s="295"/>
      <c r="G40" s="295"/>
      <c r="H40" s="295"/>
      <c r="I40" s="295"/>
      <c r="J40" s="371" t="s">
        <v>17</v>
      </c>
      <c r="K40" s="372"/>
      <c r="L40" s="372"/>
      <c r="M40" s="903"/>
      <c r="N40" s="295"/>
      <c r="O40" s="295"/>
      <c r="P40" s="295"/>
      <c r="Q40" s="300"/>
      <c r="R40" s="300"/>
      <c r="S40" s="300"/>
      <c r="T40" s="300"/>
      <c r="U40" s="300"/>
      <c r="V40" s="300"/>
      <c r="W40" s="300"/>
      <c r="X40" s="300"/>
      <c r="Y40" s="300"/>
      <c r="Z40" s="300"/>
      <c r="AA40" s="305"/>
      <c r="AB40" s="305"/>
      <c r="AC40" s="305"/>
      <c r="AD40" s="305"/>
      <c r="AE40" s="50"/>
      <c r="AF40" s="50"/>
      <c r="AG40" s="50"/>
      <c r="AH40" s="50"/>
      <c r="AI40" s="50"/>
      <c r="AJ40" s="50"/>
      <c r="AK40" s="50"/>
      <c r="AL40" s="50"/>
      <c r="AM40" s="50"/>
      <c r="AN40" s="50"/>
    </row>
    <row r="41" spans="1:40" ht="20.65" customHeight="1" thickBot="1">
      <c r="A41" s="295"/>
      <c r="B41" s="295"/>
      <c r="C41" s="296"/>
      <c r="D41" s="295"/>
      <c r="E41" s="295"/>
      <c r="F41" s="295"/>
      <c r="G41" s="295"/>
      <c r="H41" s="295"/>
      <c r="I41" s="295"/>
      <c r="J41" s="373" t="s">
        <v>107</v>
      </c>
      <c r="K41" s="374"/>
      <c r="L41" s="374"/>
      <c r="M41" s="904"/>
      <c r="N41" s="295"/>
      <c r="O41" s="295"/>
      <c r="P41" s="295"/>
      <c r="Q41" s="300"/>
      <c r="R41" s="300"/>
      <c r="S41" s="300"/>
      <c r="T41" s="300"/>
      <c r="U41" s="300"/>
      <c r="V41" s="300"/>
      <c r="W41" s="300"/>
      <c r="X41" s="300"/>
      <c r="Y41" s="300"/>
      <c r="Z41" s="300"/>
      <c r="AA41" s="305"/>
      <c r="AB41" s="305"/>
      <c r="AC41" s="305"/>
      <c r="AD41" s="305"/>
      <c r="AE41" s="50"/>
      <c r="AF41" s="50"/>
      <c r="AG41" s="50"/>
      <c r="AH41" s="50"/>
      <c r="AI41" s="50"/>
      <c r="AJ41" s="50"/>
      <c r="AK41" s="50"/>
      <c r="AL41" s="50"/>
      <c r="AM41" s="50"/>
      <c r="AN41" s="50"/>
    </row>
    <row r="42" spans="1:40" ht="20.25" customHeight="1" thickTop="1" thickBot="1">
      <c r="A42" s="295"/>
      <c r="B42" s="295"/>
      <c r="C42" s="296"/>
      <c r="D42" s="295"/>
      <c r="E42" s="295"/>
      <c r="F42" s="295"/>
      <c r="G42" s="295"/>
      <c r="H42" s="295"/>
      <c r="I42" s="295"/>
      <c r="J42" s="375" t="s">
        <v>18</v>
      </c>
      <c r="K42" s="376"/>
      <c r="L42" s="376"/>
      <c r="M42" s="377">
        <f>ROUND(M39+M40+M41,-2)</f>
        <v>0</v>
      </c>
      <c r="N42" s="295"/>
      <c r="O42" s="295"/>
      <c r="P42" s="295"/>
      <c r="Q42" s="300"/>
      <c r="R42" s="300"/>
      <c r="S42" s="300"/>
      <c r="T42" s="300"/>
      <c r="U42" s="300"/>
      <c r="V42" s="300"/>
      <c r="W42" s="300"/>
      <c r="X42" s="300"/>
      <c r="Y42" s="300"/>
      <c r="Z42" s="300"/>
      <c r="AA42" s="305"/>
      <c r="AB42" s="305"/>
      <c r="AC42" s="305"/>
      <c r="AD42" s="305"/>
      <c r="AE42" s="50"/>
      <c r="AF42" s="50"/>
      <c r="AG42" s="50"/>
      <c r="AH42" s="50"/>
      <c r="AI42" s="50"/>
      <c r="AJ42" s="50"/>
      <c r="AK42" s="50"/>
      <c r="AL42" s="50"/>
      <c r="AM42" s="50"/>
      <c r="AN42" s="50"/>
    </row>
    <row r="43" spans="1:40" ht="20.25" hidden="1" customHeight="1" outlineLevel="1" thickTop="1">
      <c r="A43" s="295"/>
      <c r="B43" s="295"/>
      <c r="C43" s="296"/>
      <c r="D43" s="295"/>
      <c r="E43" s="295"/>
      <c r="F43" s="295"/>
      <c r="G43" s="295"/>
      <c r="H43" s="295"/>
      <c r="I43" s="295"/>
      <c r="J43" s="378" t="s">
        <v>183</v>
      </c>
      <c r="K43" s="379"/>
      <c r="L43" s="379"/>
      <c r="M43" s="380">
        <f>$P$39</f>
        <v>0</v>
      </c>
      <c r="N43" s="295"/>
      <c r="O43" s="295"/>
      <c r="P43" s="295"/>
      <c r="Q43" s="300"/>
      <c r="R43" s="300"/>
      <c r="S43" s="300"/>
      <c r="T43" s="300"/>
      <c r="U43" s="300"/>
      <c r="V43" s="300"/>
      <c r="W43" s="300"/>
      <c r="X43" s="300"/>
      <c r="Y43" s="300"/>
      <c r="Z43" s="300"/>
      <c r="AA43" s="305"/>
      <c r="AB43" s="305"/>
      <c r="AC43" s="305"/>
      <c r="AD43" s="305"/>
      <c r="AE43" s="50"/>
      <c r="AF43" s="50"/>
      <c r="AG43" s="50"/>
      <c r="AH43" s="50"/>
      <c r="AI43" s="50"/>
      <c r="AJ43" s="50"/>
      <c r="AK43" s="50"/>
      <c r="AL43" s="50"/>
      <c r="AM43" s="50"/>
      <c r="AN43" s="50"/>
    </row>
    <row r="44" spans="1:40" ht="20.25" hidden="1" customHeight="1" outlineLevel="1">
      <c r="A44" s="295"/>
      <c r="B44" s="295"/>
      <c r="C44" s="296"/>
      <c r="D44" s="295"/>
      <c r="E44" s="295"/>
      <c r="F44" s="295"/>
      <c r="G44" s="295"/>
      <c r="H44" s="295"/>
      <c r="I44" s="295"/>
      <c r="J44" s="371" t="s">
        <v>259</v>
      </c>
      <c r="K44" s="372"/>
      <c r="L44" s="372"/>
      <c r="M44" s="381">
        <f>Rentabilität!$I$21</f>
        <v>0</v>
      </c>
      <c r="N44" s="295"/>
      <c r="O44" s="295"/>
      <c r="P44" s="295"/>
      <c r="Q44" s="300"/>
      <c r="R44" s="300"/>
      <c r="S44" s="300"/>
      <c r="T44" s="300"/>
      <c r="U44" s="300"/>
      <c r="V44" s="300"/>
      <c r="W44" s="300"/>
      <c r="X44" s="300"/>
      <c r="Y44" s="300"/>
      <c r="Z44" s="300"/>
      <c r="AA44" s="305"/>
      <c r="AB44" s="305"/>
      <c r="AC44" s="305"/>
      <c r="AD44" s="305"/>
      <c r="AE44" s="50"/>
      <c r="AF44" s="50"/>
      <c r="AG44" s="50"/>
      <c r="AH44" s="50"/>
      <c r="AI44" s="50"/>
      <c r="AJ44" s="50"/>
      <c r="AK44" s="50"/>
      <c r="AL44" s="50"/>
      <c r="AM44" s="50"/>
      <c r="AN44" s="50"/>
    </row>
    <row r="45" spans="1:40" ht="20.65" hidden="1" customHeight="1" outlineLevel="1" thickBot="1">
      <c r="A45" s="295"/>
      <c r="B45" s="295"/>
      <c r="C45" s="296"/>
      <c r="D45" s="295"/>
      <c r="E45" s="295"/>
      <c r="F45" s="295"/>
      <c r="G45" s="295"/>
      <c r="H45" s="295"/>
      <c r="I45" s="295"/>
      <c r="J45" s="382" t="s">
        <v>186</v>
      </c>
      <c r="K45" s="383"/>
      <c r="L45" s="372"/>
      <c r="M45" s="381">
        <f>Rentabilität!$I$22</f>
        <v>0</v>
      </c>
      <c r="N45" s="295"/>
      <c r="O45" s="295"/>
      <c r="P45" s="295"/>
      <c r="Q45" s="300"/>
      <c r="R45" s="300"/>
      <c r="S45" s="300"/>
      <c r="T45" s="300"/>
      <c r="U45" s="300"/>
      <c r="V45" s="300"/>
      <c r="W45" s="300"/>
      <c r="X45" s="300"/>
      <c r="Y45" s="300"/>
      <c r="Z45" s="300"/>
      <c r="AA45" s="305"/>
      <c r="AB45" s="305"/>
      <c r="AC45" s="305"/>
      <c r="AD45" s="305"/>
      <c r="AE45" s="50"/>
      <c r="AF45" s="50"/>
      <c r="AG45" s="50"/>
      <c r="AH45" s="50"/>
      <c r="AI45" s="50"/>
      <c r="AJ45" s="50"/>
      <c r="AK45" s="50"/>
      <c r="AL45" s="50"/>
      <c r="AM45" s="50"/>
      <c r="AN45" s="50"/>
    </row>
    <row r="46" spans="1:40" ht="20.65" hidden="1" customHeight="1" outlineLevel="1" thickTop="1">
      <c r="A46" s="295"/>
      <c r="B46" s="295"/>
      <c r="C46" s="296"/>
      <c r="D46" s="295"/>
      <c r="E46" s="295"/>
      <c r="F46" s="295"/>
      <c r="G46" s="295"/>
      <c r="H46" s="295"/>
      <c r="I46" s="295"/>
      <c r="J46" s="384" t="s">
        <v>185</v>
      </c>
      <c r="K46" s="385"/>
      <c r="L46" s="385"/>
      <c r="M46" s="386" t="str">
        <f>IF((M44-M45)&lt;0,0,IF(M43=0,"",(M44-M45)/M43))</f>
        <v/>
      </c>
      <c r="N46" s="295"/>
      <c r="O46" s="295"/>
      <c r="P46" s="295"/>
      <c r="Q46" s="300"/>
      <c r="R46" s="300"/>
      <c r="S46" s="300"/>
      <c r="T46" s="300"/>
      <c r="U46" s="300"/>
      <c r="V46" s="300"/>
      <c r="W46" s="300"/>
      <c r="X46" s="300"/>
      <c r="Y46" s="300"/>
      <c r="Z46" s="300"/>
      <c r="AA46" s="305"/>
      <c r="AB46" s="305"/>
      <c r="AC46" s="305"/>
      <c r="AD46" s="305"/>
      <c r="AE46" s="50"/>
      <c r="AF46" s="50"/>
      <c r="AG46" s="50"/>
      <c r="AH46" s="50"/>
      <c r="AI46" s="50"/>
      <c r="AJ46" s="50"/>
      <c r="AK46" s="50"/>
      <c r="AL46" s="50"/>
      <c r="AM46" s="50"/>
      <c r="AN46" s="50"/>
    </row>
    <row r="47" spans="1:40" ht="20.65" hidden="1" customHeight="1" outlineLevel="1" thickBot="1">
      <c r="A47" s="295"/>
      <c r="B47" s="295"/>
      <c r="C47" s="296"/>
      <c r="D47" s="295"/>
      <c r="E47" s="295"/>
      <c r="F47" s="295"/>
      <c r="G47" s="295"/>
      <c r="H47" s="295"/>
      <c r="I47" s="295"/>
      <c r="J47" s="387" t="s">
        <v>184</v>
      </c>
      <c r="K47" s="388"/>
      <c r="L47" s="389"/>
      <c r="M47" s="390"/>
      <c r="N47" s="295"/>
      <c r="O47" s="295"/>
      <c r="P47" s="295"/>
      <c r="Q47" s="300"/>
      <c r="R47" s="300"/>
      <c r="S47" s="300"/>
      <c r="T47" s="300"/>
      <c r="U47" s="300"/>
      <c r="V47" s="300"/>
      <c r="W47" s="300"/>
      <c r="X47" s="300"/>
      <c r="Y47" s="300"/>
      <c r="Z47" s="300"/>
      <c r="AA47" s="305"/>
      <c r="AB47" s="305"/>
      <c r="AC47" s="305"/>
      <c r="AD47" s="305"/>
      <c r="AE47" s="50"/>
      <c r="AF47" s="50"/>
      <c r="AG47" s="50"/>
      <c r="AH47" s="50"/>
      <c r="AI47" s="50"/>
      <c r="AJ47" s="50"/>
      <c r="AK47" s="50"/>
      <c r="AL47" s="50"/>
      <c r="AM47" s="50"/>
      <c r="AN47" s="50"/>
    </row>
    <row r="48" spans="1:40" ht="20.65" customHeight="1" collapsed="1" thickTop="1">
      <c r="A48" s="295"/>
      <c r="B48" s="295"/>
      <c r="C48" s="296"/>
      <c r="D48" s="295"/>
      <c r="E48" s="295"/>
      <c r="F48" s="295"/>
      <c r="G48" s="295"/>
      <c r="H48" s="295"/>
      <c r="I48" s="295"/>
      <c r="J48" s="295"/>
      <c r="K48" s="295"/>
      <c r="L48" s="295"/>
      <c r="M48" s="295"/>
      <c r="N48" s="295"/>
      <c r="O48" s="295"/>
      <c r="P48" s="295"/>
      <c r="Q48" s="300"/>
      <c r="R48" s="300"/>
      <c r="S48" s="300"/>
      <c r="T48" s="300"/>
      <c r="U48" s="300"/>
      <c r="V48" s="300"/>
      <c r="W48" s="300"/>
      <c r="X48" s="300"/>
      <c r="Y48" s="300"/>
      <c r="Z48" s="300"/>
      <c r="AA48" s="305"/>
      <c r="AB48" s="305"/>
      <c r="AC48" s="305"/>
      <c r="AD48" s="305"/>
      <c r="AE48" s="50"/>
      <c r="AF48" s="50"/>
      <c r="AG48" s="50"/>
      <c r="AH48" s="50"/>
      <c r="AI48" s="50"/>
      <c r="AJ48" s="50"/>
      <c r="AK48" s="50"/>
      <c r="AL48" s="50"/>
      <c r="AM48" s="50"/>
      <c r="AN48" s="50"/>
    </row>
    <row r="49" spans="1:40" ht="20.65" customHeight="1">
      <c r="A49" s="300"/>
      <c r="B49" s="300"/>
      <c r="C49" s="391"/>
      <c r="D49" s="300"/>
      <c r="E49" s="300"/>
      <c r="F49" s="300"/>
      <c r="G49" s="300"/>
      <c r="H49" s="300"/>
      <c r="I49" s="300"/>
      <c r="J49" s="300"/>
      <c r="K49" s="300"/>
      <c r="L49" s="300"/>
      <c r="M49" s="295"/>
      <c r="N49" s="295"/>
      <c r="O49" s="295"/>
      <c r="P49" s="295"/>
      <c r="Q49" s="300"/>
      <c r="R49" s="300"/>
      <c r="S49" s="300"/>
      <c r="T49" s="300"/>
      <c r="U49" s="300"/>
      <c r="V49" s="300"/>
      <c r="W49" s="300"/>
      <c r="X49" s="300"/>
      <c r="Y49" s="300"/>
      <c r="Z49" s="300"/>
      <c r="AA49" s="305"/>
      <c r="AB49" s="305"/>
      <c r="AC49" s="305"/>
      <c r="AD49" s="305"/>
      <c r="AE49" s="50"/>
      <c r="AF49" s="50"/>
      <c r="AG49" s="50"/>
      <c r="AH49" s="50"/>
      <c r="AI49" s="50"/>
      <c r="AJ49" s="50"/>
      <c r="AK49" s="50"/>
      <c r="AL49" s="50"/>
      <c r="AM49" s="50"/>
      <c r="AN49" s="50"/>
    </row>
    <row r="50" spans="1:40" ht="20.65" customHeight="1">
      <c r="A50" s="300"/>
      <c r="B50" s="300"/>
      <c r="C50" s="391"/>
      <c r="D50" s="300"/>
      <c r="E50" s="300"/>
      <c r="F50" s="300"/>
      <c r="G50" s="300"/>
      <c r="H50" s="300"/>
      <c r="I50" s="300"/>
      <c r="J50" s="300"/>
      <c r="K50" s="300"/>
      <c r="L50" s="300"/>
      <c r="M50" s="295"/>
      <c r="N50" s="295"/>
      <c r="O50" s="295"/>
      <c r="P50" s="295"/>
      <c r="Q50" s="300"/>
      <c r="R50" s="300"/>
      <c r="S50" s="300"/>
      <c r="T50" s="300"/>
      <c r="U50" s="300"/>
      <c r="V50" s="300"/>
      <c r="W50" s="300"/>
      <c r="X50" s="300"/>
      <c r="Y50" s="300"/>
      <c r="Z50" s="300"/>
      <c r="AA50" s="305"/>
      <c r="AB50" s="305"/>
      <c r="AC50" s="305"/>
      <c r="AD50" s="305"/>
      <c r="AE50" s="50"/>
      <c r="AF50" s="50"/>
      <c r="AG50" s="50"/>
      <c r="AH50" s="50"/>
      <c r="AI50" s="50"/>
      <c r="AJ50" s="50"/>
      <c r="AK50" s="50"/>
      <c r="AL50" s="50"/>
      <c r="AM50" s="50"/>
      <c r="AN50" s="50"/>
    </row>
    <row r="51" spans="1:40" ht="20.65" customHeight="1">
      <c r="A51" s="300"/>
      <c r="B51" s="300"/>
      <c r="C51" s="391"/>
      <c r="D51" s="300"/>
      <c r="E51" s="300"/>
      <c r="F51" s="300"/>
      <c r="G51" s="300"/>
      <c r="H51" s="300"/>
      <c r="I51" s="300"/>
      <c r="J51" s="300"/>
      <c r="K51" s="300"/>
      <c r="L51" s="300"/>
      <c r="M51" s="295"/>
      <c r="N51" s="295"/>
      <c r="O51" s="295"/>
      <c r="P51" s="295"/>
      <c r="Q51" s="300"/>
      <c r="R51" s="300"/>
      <c r="S51" s="300"/>
      <c r="T51" s="300"/>
      <c r="U51" s="300"/>
      <c r="V51" s="300"/>
      <c r="W51" s="300"/>
      <c r="X51" s="300"/>
      <c r="Y51" s="300"/>
      <c r="Z51" s="300"/>
      <c r="AA51" s="305"/>
      <c r="AB51" s="305"/>
      <c r="AC51" s="305"/>
      <c r="AD51" s="305"/>
      <c r="AE51" s="50"/>
      <c r="AF51" s="50"/>
      <c r="AG51" s="50"/>
      <c r="AH51" s="50"/>
      <c r="AI51" s="50"/>
      <c r="AJ51" s="50"/>
      <c r="AK51" s="50"/>
      <c r="AL51" s="50"/>
      <c r="AM51" s="50"/>
      <c r="AN51" s="50"/>
    </row>
    <row r="52" spans="1:40" ht="20.65" customHeight="1">
      <c r="A52" s="300"/>
      <c r="B52" s="300"/>
      <c r="C52" s="391"/>
      <c r="D52" s="300"/>
      <c r="E52" s="300"/>
      <c r="F52" s="300"/>
      <c r="G52" s="300"/>
      <c r="H52" s="300"/>
      <c r="I52" s="300"/>
      <c r="J52" s="300"/>
      <c r="K52" s="300"/>
      <c r="L52" s="300"/>
      <c r="M52" s="295"/>
      <c r="N52" s="295"/>
      <c r="O52" s="295"/>
      <c r="P52" s="295"/>
      <c r="Q52" s="300"/>
      <c r="R52" s="300"/>
      <c r="S52" s="300"/>
      <c r="T52" s="300"/>
      <c r="U52" s="300"/>
      <c r="V52" s="300"/>
      <c r="W52" s="300"/>
      <c r="X52" s="300"/>
      <c r="Y52" s="300"/>
      <c r="Z52" s="300"/>
      <c r="AA52" s="305"/>
      <c r="AB52" s="305"/>
      <c r="AC52" s="305"/>
      <c r="AD52" s="305"/>
      <c r="AE52" s="50"/>
      <c r="AF52" s="50"/>
      <c r="AG52" s="50"/>
      <c r="AH52" s="50"/>
      <c r="AI52" s="50"/>
      <c r="AJ52" s="50"/>
      <c r="AK52" s="50"/>
      <c r="AL52" s="50"/>
      <c r="AM52" s="50"/>
      <c r="AN52" s="50"/>
    </row>
    <row r="53" spans="1:40" ht="20.65" customHeight="1">
      <c r="A53" s="300"/>
      <c r="B53" s="300"/>
      <c r="C53" s="391"/>
      <c r="D53" s="300"/>
      <c r="E53" s="300"/>
      <c r="F53" s="300"/>
      <c r="G53" s="300"/>
      <c r="H53" s="300"/>
      <c r="I53" s="300"/>
      <c r="J53" s="300"/>
      <c r="K53" s="300"/>
      <c r="L53" s="300"/>
      <c r="M53" s="295"/>
      <c r="N53" s="295"/>
      <c r="O53" s="295"/>
      <c r="P53" s="295"/>
      <c r="Q53" s="300"/>
      <c r="R53" s="300"/>
      <c r="S53" s="300"/>
      <c r="T53" s="300"/>
      <c r="U53" s="300"/>
      <c r="V53" s="300"/>
      <c r="W53" s="300"/>
      <c r="X53" s="300"/>
      <c r="Y53" s="300"/>
      <c r="Z53" s="300"/>
      <c r="AA53" s="305"/>
      <c r="AB53" s="305"/>
      <c r="AC53" s="305"/>
      <c r="AD53" s="305"/>
      <c r="AE53" s="50"/>
      <c r="AF53" s="50"/>
      <c r="AG53" s="50"/>
      <c r="AH53" s="50"/>
      <c r="AI53" s="50"/>
      <c r="AJ53" s="50"/>
      <c r="AK53" s="50"/>
      <c r="AL53" s="50"/>
      <c r="AM53" s="50"/>
      <c r="AN53" s="50"/>
    </row>
    <row r="54" spans="1:40" ht="20.65" customHeight="1">
      <c r="A54" s="300"/>
      <c r="B54" s="300"/>
      <c r="C54" s="391"/>
      <c r="D54" s="300"/>
      <c r="E54" s="300"/>
      <c r="F54" s="300"/>
      <c r="G54" s="300"/>
      <c r="H54" s="300"/>
      <c r="I54" s="300"/>
      <c r="J54" s="300"/>
      <c r="K54" s="300"/>
      <c r="L54" s="300"/>
      <c r="M54" s="295"/>
      <c r="N54" s="295"/>
      <c r="O54" s="295"/>
      <c r="P54" s="295"/>
      <c r="Q54" s="300"/>
      <c r="R54" s="300"/>
      <c r="S54" s="300"/>
      <c r="T54" s="300"/>
      <c r="U54" s="300"/>
      <c r="V54" s="300"/>
      <c r="W54" s="300"/>
      <c r="X54" s="300"/>
      <c r="Y54" s="300"/>
      <c r="Z54" s="300"/>
      <c r="AA54" s="305"/>
      <c r="AB54" s="305"/>
      <c r="AC54" s="305"/>
      <c r="AD54" s="305"/>
      <c r="AE54" s="50"/>
      <c r="AF54" s="50"/>
      <c r="AG54" s="50"/>
      <c r="AH54" s="50"/>
      <c r="AI54" s="50"/>
      <c r="AJ54" s="50"/>
      <c r="AK54" s="50"/>
      <c r="AL54" s="50"/>
      <c r="AM54" s="50"/>
      <c r="AN54" s="50"/>
    </row>
    <row r="55" spans="1:40">
      <c r="A55" s="300"/>
      <c r="B55" s="300"/>
      <c r="C55" s="391"/>
      <c r="D55" s="300"/>
      <c r="E55" s="300"/>
      <c r="F55" s="300"/>
      <c r="G55" s="300"/>
      <c r="H55" s="300"/>
      <c r="I55" s="300"/>
      <c r="J55" s="300"/>
      <c r="K55" s="300"/>
      <c r="L55" s="300"/>
      <c r="M55" s="295"/>
      <c r="N55" s="295"/>
      <c r="O55" s="295"/>
      <c r="P55" s="295"/>
      <c r="Q55" s="300"/>
      <c r="R55" s="300"/>
      <c r="S55" s="300"/>
      <c r="T55" s="300"/>
      <c r="U55" s="300"/>
      <c r="V55" s="300"/>
      <c r="W55" s="300"/>
      <c r="X55" s="300"/>
      <c r="Y55" s="300"/>
      <c r="Z55" s="300"/>
      <c r="AA55" s="305"/>
      <c r="AB55" s="305"/>
      <c r="AC55" s="305"/>
      <c r="AD55" s="305"/>
      <c r="AE55" s="50"/>
      <c r="AF55" s="50"/>
      <c r="AG55" s="50"/>
      <c r="AH55" s="50"/>
      <c r="AI55" s="50"/>
      <c r="AJ55" s="50"/>
      <c r="AK55" s="50"/>
      <c r="AL55" s="50"/>
      <c r="AM55" s="50"/>
      <c r="AN55" s="50"/>
    </row>
    <row r="56" spans="1:40">
      <c r="A56" s="300"/>
      <c r="B56" s="300"/>
      <c r="C56" s="391"/>
      <c r="D56" s="300"/>
      <c r="E56" s="300"/>
      <c r="F56" s="300"/>
      <c r="G56" s="300"/>
      <c r="H56" s="300"/>
      <c r="I56" s="300"/>
      <c r="J56" s="300"/>
      <c r="K56" s="300"/>
      <c r="L56" s="300"/>
      <c r="M56" s="295"/>
      <c r="N56" s="295"/>
      <c r="O56" s="295"/>
      <c r="P56" s="295"/>
      <c r="Q56" s="300"/>
      <c r="R56" s="300"/>
      <c r="S56" s="300"/>
      <c r="T56" s="300"/>
      <c r="U56" s="300"/>
      <c r="V56" s="300"/>
      <c r="W56" s="300"/>
      <c r="X56" s="300"/>
      <c r="Y56" s="300"/>
      <c r="Z56" s="300"/>
      <c r="AA56" s="305"/>
      <c r="AB56" s="305"/>
      <c r="AC56" s="305"/>
      <c r="AD56" s="305"/>
      <c r="AE56" s="50"/>
      <c r="AF56" s="50"/>
      <c r="AG56" s="50"/>
      <c r="AH56" s="50"/>
      <c r="AI56" s="50"/>
      <c r="AJ56" s="50"/>
      <c r="AK56" s="50"/>
      <c r="AL56" s="50"/>
      <c r="AM56" s="50"/>
      <c r="AN56" s="50"/>
    </row>
    <row r="57" spans="1:40">
      <c r="A57" s="300"/>
      <c r="B57" s="300"/>
      <c r="C57" s="391"/>
      <c r="D57" s="300"/>
      <c r="E57" s="300"/>
      <c r="F57" s="300"/>
      <c r="G57" s="300"/>
      <c r="H57" s="300"/>
      <c r="I57" s="300"/>
      <c r="J57" s="300"/>
      <c r="K57" s="300"/>
      <c r="L57" s="300"/>
      <c r="M57" s="295"/>
      <c r="N57" s="295"/>
      <c r="O57" s="295"/>
      <c r="P57" s="295"/>
      <c r="Q57" s="300"/>
      <c r="R57" s="300"/>
      <c r="S57" s="300"/>
      <c r="T57" s="300"/>
      <c r="U57" s="300"/>
      <c r="V57" s="300"/>
      <c r="W57" s="300"/>
      <c r="X57" s="300"/>
      <c r="Y57" s="300"/>
      <c r="Z57" s="300"/>
      <c r="AA57" s="305"/>
      <c r="AB57" s="305"/>
      <c r="AC57" s="305"/>
      <c r="AD57" s="305"/>
      <c r="AE57" s="50"/>
      <c r="AF57" s="50"/>
      <c r="AG57" s="50"/>
      <c r="AH57" s="50"/>
      <c r="AI57" s="50"/>
      <c r="AJ57" s="50"/>
      <c r="AK57" s="50"/>
      <c r="AL57" s="50"/>
      <c r="AM57" s="50"/>
      <c r="AN57" s="50"/>
    </row>
    <row r="58" spans="1:40">
      <c r="A58" s="300"/>
      <c r="B58" s="300"/>
      <c r="C58" s="391"/>
      <c r="D58" s="300"/>
      <c r="E58" s="300"/>
      <c r="F58" s="300"/>
      <c r="G58" s="300"/>
      <c r="H58" s="300"/>
      <c r="I58" s="300"/>
      <c r="J58" s="300"/>
      <c r="K58" s="300"/>
      <c r="L58" s="300"/>
      <c r="M58" s="295"/>
      <c r="N58" s="295"/>
      <c r="O58" s="295"/>
      <c r="P58" s="295"/>
      <c r="Q58" s="300"/>
      <c r="R58" s="300"/>
      <c r="S58" s="300"/>
      <c r="T58" s="300"/>
      <c r="U58" s="300"/>
      <c r="V58" s="300"/>
      <c r="W58" s="300"/>
      <c r="X58" s="300"/>
      <c r="Y58" s="300"/>
      <c r="Z58" s="300"/>
      <c r="AA58" s="305"/>
      <c r="AB58" s="305"/>
      <c r="AC58" s="305"/>
      <c r="AD58" s="305"/>
      <c r="AE58" s="50"/>
      <c r="AF58" s="50"/>
      <c r="AG58" s="50"/>
      <c r="AH58" s="50"/>
      <c r="AI58" s="50"/>
      <c r="AJ58" s="50"/>
      <c r="AK58" s="50"/>
      <c r="AL58" s="50"/>
      <c r="AM58" s="50"/>
      <c r="AN58" s="50"/>
    </row>
    <row r="59" spans="1:40">
      <c r="A59" s="300"/>
      <c r="B59" s="300"/>
      <c r="C59" s="391"/>
      <c r="D59" s="300"/>
      <c r="E59" s="300"/>
      <c r="F59" s="300"/>
      <c r="G59" s="300"/>
      <c r="H59" s="300"/>
      <c r="I59" s="300"/>
      <c r="J59" s="300"/>
      <c r="K59" s="300"/>
      <c r="L59" s="300"/>
      <c r="M59" s="295"/>
      <c r="N59" s="295"/>
      <c r="O59" s="295"/>
      <c r="P59" s="295"/>
      <c r="Q59" s="300"/>
      <c r="R59" s="300"/>
      <c r="S59" s="300"/>
      <c r="T59" s="300"/>
      <c r="U59" s="300"/>
      <c r="V59" s="300"/>
      <c r="W59" s="300"/>
      <c r="X59" s="300"/>
      <c r="Y59" s="300"/>
      <c r="Z59" s="300"/>
      <c r="AA59" s="305"/>
      <c r="AB59" s="305"/>
      <c r="AC59" s="305"/>
      <c r="AD59" s="305"/>
      <c r="AE59" s="50"/>
      <c r="AF59" s="50"/>
      <c r="AG59" s="50"/>
      <c r="AH59" s="50"/>
      <c r="AI59" s="50"/>
      <c r="AJ59" s="50"/>
      <c r="AK59" s="50"/>
      <c r="AL59" s="50"/>
      <c r="AM59" s="50"/>
      <c r="AN59" s="50"/>
    </row>
    <row r="60" spans="1:40">
      <c r="A60" s="300"/>
      <c r="B60" s="300"/>
      <c r="C60" s="391"/>
      <c r="D60" s="300"/>
      <c r="E60" s="300"/>
      <c r="F60" s="300"/>
      <c r="G60" s="300"/>
      <c r="H60" s="300"/>
      <c r="I60" s="300"/>
      <c r="J60" s="300"/>
      <c r="K60" s="300"/>
      <c r="L60" s="300"/>
      <c r="M60" s="295"/>
      <c r="N60" s="295"/>
      <c r="O60" s="295"/>
      <c r="P60" s="295"/>
      <c r="Q60" s="300"/>
      <c r="R60" s="300"/>
      <c r="S60" s="300"/>
      <c r="T60" s="300"/>
      <c r="U60" s="300"/>
      <c r="V60" s="300"/>
      <c r="W60" s="300"/>
      <c r="X60" s="300"/>
      <c r="Y60" s="300"/>
      <c r="Z60" s="300"/>
      <c r="AA60" s="305"/>
      <c r="AB60" s="305"/>
      <c r="AC60" s="305"/>
      <c r="AD60" s="305"/>
      <c r="AE60" s="50"/>
      <c r="AF60" s="50"/>
      <c r="AG60" s="50"/>
      <c r="AH60" s="50"/>
      <c r="AI60" s="50"/>
      <c r="AJ60" s="50"/>
      <c r="AK60" s="50"/>
      <c r="AL60" s="50"/>
      <c r="AM60" s="50"/>
      <c r="AN60" s="50"/>
    </row>
    <row r="61" spans="1:40">
      <c r="A61" s="300"/>
      <c r="B61" s="300"/>
      <c r="C61" s="391"/>
      <c r="D61" s="300"/>
      <c r="E61" s="300"/>
      <c r="F61" s="300"/>
      <c r="G61" s="300"/>
      <c r="H61" s="300"/>
      <c r="I61" s="300"/>
      <c r="J61" s="300"/>
      <c r="K61" s="300"/>
      <c r="L61" s="300"/>
      <c r="M61" s="295"/>
      <c r="N61" s="295"/>
      <c r="O61" s="295"/>
      <c r="P61" s="295"/>
      <c r="Q61" s="300"/>
      <c r="R61" s="300"/>
      <c r="S61" s="300"/>
      <c r="T61" s="300"/>
      <c r="U61" s="300"/>
      <c r="V61" s="300"/>
      <c r="W61" s="300"/>
      <c r="X61" s="300"/>
      <c r="Y61" s="300"/>
      <c r="Z61" s="300"/>
      <c r="AA61" s="305"/>
      <c r="AB61" s="305"/>
      <c r="AC61" s="305"/>
      <c r="AD61" s="305"/>
      <c r="AE61" s="50"/>
      <c r="AF61" s="50"/>
      <c r="AG61" s="50"/>
      <c r="AH61" s="50"/>
      <c r="AI61" s="50"/>
      <c r="AJ61" s="50"/>
      <c r="AK61" s="50"/>
      <c r="AL61" s="50"/>
      <c r="AM61" s="50"/>
      <c r="AN61" s="50"/>
    </row>
    <row r="62" spans="1:40">
      <c r="A62" s="300"/>
      <c r="B62" s="300"/>
      <c r="C62" s="391"/>
      <c r="D62" s="300"/>
      <c r="E62" s="300"/>
      <c r="F62" s="300"/>
      <c r="G62" s="300"/>
      <c r="H62" s="300"/>
      <c r="I62" s="300"/>
      <c r="J62" s="300"/>
      <c r="K62" s="300"/>
      <c r="L62" s="300"/>
      <c r="M62" s="295"/>
      <c r="N62" s="295"/>
      <c r="O62" s="295"/>
      <c r="P62" s="295"/>
      <c r="Q62" s="300"/>
      <c r="R62" s="300"/>
      <c r="S62" s="300"/>
      <c r="T62" s="300"/>
      <c r="U62" s="300"/>
      <c r="V62" s="300"/>
      <c r="W62" s="300"/>
      <c r="X62" s="300"/>
      <c r="Y62" s="300"/>
      <c r="Z62" s="300"/>
      <c r="AA62" s="305"/>
      <c r="AB62" s="305"/>
      <c r="AC62" s="305"/>
      <c r="AD62" s="305"/>
      <c r="AE62" s="50"/>
      <c r="AF62" s="50"/>
      <c r="AG62" s="50"/>
      <c r="AH62" s="50"/>
      <c r="AI62" s="50"/>
      <c r="AJ62" s="50"/>
      <c r="AK62" s="50"/>
      <c r="AL62" s="50"/>
      <c r="AM62" s="50"/>
      <c r="AN62" s="50"/>
    </row>
    <row r="63" spans="1:40">
      <c r="A63" s="300"/>
      <c r="B63" s="300"/>
      <c r="C63" s="391"/>
      <c r="D63" s="300"/>
      <c r="E63" s="300"/>
      <c r="F63" s="300"/>
      <c r="G63" s="300"/>
      <c r="H63" s="300"/>
      <c r="I63" s="300"/>
      <c r="J63" s="300"/>
      <c r="K63" s="300"/>
      <c r="L63" s="300"/>
      <c r="M63" s="295"/>
      <c r="N63" s="295"/>
      <c r="O63" s="295"/>
      <c r="P63" s="295"/>
      <c r="Q63" s="300"/>
      <c r="R63" s="300"/>
      <c r="S63" s="300"/>
      <c r="T63" s="300"/>
      <c r="U63" s="300"/>
      <c r="V63" s="300"/>
      <c r="W63" s="300"/>
      <c r="X63" s="300"/>
      <c r="Y63" s="300"/>
      <c r="Z63" s="300"/>
      <c r="AA63" s="305"/>
      <c r="AB63" s="305"/>
      <c r="AC63" s="305"/>
      <c r="AD63" s="305"/>
      <c r="AE63" s="50"/>
      <c r="AF63" s="50"/>
      <c r="AG63" s="50"/>
      <c r="AH63" s="50"/>
      <c r="AI63" s="50"/>
      <c r="AJ63" s="50"/>
      <c r="AK63" s="50"/>
      <c r="AL63" s="50"/>
      <c r="AM63" s="50"/>
      <c r="AN63" s="50"/>
    </row>
    <row r="64" spans="1:40">
      <c r="A64" s="300"/>
      <c r="B64" s="300"/>
      <c r="C64" s="391"/>
      <c r="D64" s="300"/>
      <c r="E64" s="300"/>
      <c r="F64" s="300"/>
      <c r="G64" s="300"/>
      <c r="H64" s="300"/>
      <c r="I64" s="300"/>
      <c r="J64" s="300"/>
      <c r="K64" s="300"/>
      <c r="L64" s="300"/>
      <c r="M64" s="295"/>
      <c r="N64" s="295"/>
      <c r="O64" s="295"/>
      <c r="P64" s="295"/>
      <c r="Q64" s="300"/>
      <c r="R64" s="300"/>
      <c r="S64" s="300"/>
      <c r="T64" s="300"/>
      <c r="U64" s="300"/>
      <c r="V64" s="300"/>
      <c r="W64" s="300"/>
      <c r="X64" s="300"/>
      <c r="Y64" s="300"/>
      <c r="Z64" s="300"/>
      <c r="AA64" s="305"/>
      <c r="AB64" s="305"/>
      <c r="AC64" s="305"/>
      <c r="AD64" s="305"/>
      <c r="AE64" s="50"/>
      <c r="AF64" s="50"/>
      <c r="AG64" s="50"/>
      <c r="AH64" s="50"/>
      <c r="AI64" s="50"/>
      <c r="AJ64" s="50"/>
      <c r="AK64" s="50"/>
      <c r="AL64" s="50"/>
      <c r="AM64" s="50"/>
      <c r="AN64" s="50"/>
    </row>
    <row r="65" spans="1:40">
      <c r="A65" s="300"/>
      <c r="B65" s="300"/>
      <c r="C65" s="391"/>
      <c r="D65" s="300"/>
      <c r="E65" s="300"/>
      <c r="F65" s="300"/>
      <c r="G65" s="300"/>
      <c r="H65" s="300"/>
      <c r="I65" s="300"/>
      <c r="J65" s="300"/>
      <c r="K65" s="300"/>
      <c r="L65" s="300"/>
      <c r="M65" s="295"/>
      <c r="N65" s="295"/>
      <c r="O65" s="295"/>
      <c r="P65" s="295"/>
      <c r="Q65" s="300"/>
      <c r="R65" s="300"/>
      <c r="S65" s="300"/>
      <c r="T65" s="300"/>
      <c r="U65" s="300"/>
      <c r="V65" s="300"/>
      <c r="W65" s="300"/>
      <c r="X65" s="300"/>
      <c r="Y65" s="300"/>
      <c r="Z65" s="300"/>
      <c r="AA65" s="305"/>
      <c r="AB65" s="305"/>
      <c r="AC65" s="305"/>
      <c r="AD65" s="305"/>
      <c r="AE65" s="50"/>
      <c r="AF65" s="50"/>
      <c r="AG65" s="50"/>
      <c r="AH65" s="50"/>
      <c r="AI65" s="50"/>
      <c r="AJ65" s="50"/>
      <c r="AK65" s="50"/>
      <c r="AL65" s="50"/>
      <c r="AM65" s="50"/>
      <c r="AN65" s="50"/>
    </row>
    <row r="66" spans="1:40">
      <c r="A66" s="300"/>
      <c r="B66" s="300"/>
      <c r="C66" s="391"/>
      <c r="D66" s="300"/>
      <c r="E66" s="300"/>
      <c r="F66" s="300"/>
      <c r="G66" s="300"/>
      <c r="H66" s="300"/>
      <c r="I66" s="300"/>
      <c r="J66" s="300"/>
      <c r="K66" s="300"/>
      <c r="L66" s="300"/>
      <c r="M66" s="295"/>
      <c r="N66" s="295"/>
      <c r="O66" s="295"/>
      <c r="P66" s="295"/>
      <c r="Q66" s="300"/>
      <c r="R66" s="300"/>
      <c r="S66" s="300"/>
      <c r="T66" s="300"/>
      <c r="U66" s="300"/>
      <c r="V66" s="300"/>
      <c r="W66" s="300"/>
      <c r="X66" s="300"/>
      <c r="Y66" s="300"/>
      <c r="Z66" s="300"/>
      <c r="AA66" s="305"/>
      <c r="AB66" s="305"/>
      <c r="AC66" s="305"/>
      <c r="AD66" s="305"/>
      <c r="AE66" s="50"/>
      <c r="AF66" s="50"/>
      <c r="AG66" s="50"/>
      <c r="AH66" s="50"/>
      <c r="AI66" s="50"/>
      <c r="AJ66" s="50"/>
      <c r="AK66" s="50"/>
      <c r="AL66" s="50"/>
      <c r="AM66" s="50"/>
      <c r="AN66" s="50"/>
    </row>
    <row r="67" spans="1:40">
      <c r="A67" s="300"/>
      <c r="B67" s="300"/>
      <c r="C67" s="391"/>
      <c r="D67" s="300"/>
      <c r="E67" s="300"/>
      <c r="F67" s="300"/>
      <c r="G67" s="300"/>
      <c r="H67" s="300"/>
      <c r="I67" s="300"/>
      <c r="J67" s="300"/>
      <c r="K67" s="300"/>
      <c r="L67" s="300"/>
      <c r="M67" s="295"/>
      <c r="N67" s="295"/>
      <c r="O67" s="295"/>
      <c r="P67" s="295"/>
      <c r="Q67" s="300"/>
      <c r="R67" s="300"/>
      <c r="S67" s="300"/>
      <c r="T67" s="300"/>
      <c r="U67" s="300"/>
      <c r="V67" s="300"/>
      <c r="W67" s="300"/>
      <c r="X67" s="300"/>
      <c r="Y67" s="300"/>
      <c r="Z67" s="300"/>
      <c r="AA67" s="305"/>
      <c r="AB67" s="305"/>
      <c r="AC67" s="305"/>
      <c r="AD67" s="305"/>
      <c r="AE67" s="50"/>
      <c r="AF67" s="50"/>
      <c r="AG67" s="50"/>
      <c r="AH67" s="50"/>
      <c r="AI67" s="50"/>
      <c r="AJ67" s="50"/>
      <c r="AK67" s="50"/>
      <c r="AL67" s="50"/>
      <c r="AM67" s="50"/>
      <c r="AN67" s="50"/>
    </row>
    <row r="68" spans="1:40">
      <c r="A68" s="300"/>
      <c r="B68" s="300"/>
      <c r="C68" s="391"/>
      <c r="D68" s="300"/>
      <c r="E68" s="300"/>
      <c r="F68" s="300"/>
      <c r="G68" s="300"/>
      <c r="H68" s="300"/>
      <c r="I68" s="300"/>
      <c r="J68" s="300"/>
      <c r="K68" s="300"/>
      <c r="L68" s="300"/>
      <c r="M68" s="295"/>
      <c r="N68" s="295"/>
      <c r="O68" s="295"/>
      <c r="P68" s="295"/>
      <c r="Q68" s="300"/>
      <c r="R68" s="300"/>
      <c r="S68" s="300"/>
      <c r="T68" s="300"/>
      <c r="U68" s="300"/>
      <c r="V68" s="300"/>
      <c r="W68" s="300"/>
      <c r="X68" s="300"/>
      <c r="Y68" s="300"/>
      <c r="Z68" s="300"/>
      <c r="AA68" s="305"/>
      <c r="AB68" s="305"/>
      <c r="AC68" s="305"/>
      <c r="AD68" s="305"/>
      <c r="AE68" s="50"/>
      <c r="AF68" s="50"/>
      <c r="AG68" s="50"/>
      <c r="AH68" s="50"/>
      <c r="AI68" s="50"/>
      <c r="AJ68" s="50"/>
      <c r="AK68" s="50"/>
      <c r="AL68" s="50"/>
      <c r="AM68" s="50"/>
      <c r="AN68" s="50"/>
    </row>
    <row r="69" spans="1:40">
      <c r="A69" s="300"/>
      <c r="B69" s="300"/>
      <c r="C69" s="391"/>
      <c r="D69" s="300"/>
      <c r="E69" s="300"/>
      <c r="F69" s="300"/>
      <c r="G69" s="300"/>
      <c r="H69" s="300"/>
      <c r="I69" s="300"/>
      <c r="J69" s="300"/>
      <c r="K69" s="300"/>
      <c r="L69" s="300"/>
      <c r="M69" s="295"/>
      <c r="N69" s="295"/>
      <c r="O69" s="295"/>
      <c r="P69" s="295"/>
      <c r="Q69" s="300"/>
      <c r="R69" s="300"/>
      <c r="S69" s="300"/>
      <c r="T69" s="300"/>
      <c r="U69" s="300"/>
      <c r="V69" s="300"/>
      <c r="W69" s="300"/>
      <c r="X69" s="300"/>
      <c r="Y69" s="300"/>
      <c r="Z69" s="300"/>
      <c r="AA69" s="305"/>
      <c r="AB69" s="305"/>
      <c r="AC69" s="305"/>
      <c r="AD69" s="305"/>
      <c r="AE69" s="50"/>
      <c r="AF69" s="50"/>
      <c r="AG69" s="50"/>
      <c r="AH69" s="50"/>
      <c r="AI69" s="50"/>
      <c r="AJ69" s="50"/>
      <c r="AK69" s="50"/>
      <c r="AL69" s="50"/>
      <c r="AM69" s="50"/>
      <c r="AN69" s="50"/>
    </row>
    <row r="70" spans="1:40">
      <c r="A70" s="300"/>
      <c r="B70" s="300"/>
      <c r="C70" s="391"/>
      <c r="D70" s="300"/>
      <c r="E70" s="300"/>
      <c r="F70" s="300"/>
      <c r="G70" s="300"/>
      <c r="H70" s="300"/>
      <c r="I70" s="300"/>
      <c r="J70" s="300"/>
      <c r="K70" s="300"/>
      <c r="L70" s="300"/>
      <c r="M70" s="295"/>
      <c r="N70" s="295"/>
      <c r="O70" s="295"/>
      <c r="P70" s="295"/>
      <c r="Q70" s="300"/>
      <c r="R70" s="300"/>
      <c r="S70" s="300"/>
      <c r="T70" s="300"/>
      <c r="U70" s="300"/>
      <c r="V70" s="300"/>
      <c r="W70" s="300"/>
      <c r="X70" s="300"/>
      <c r="Y70" s="300"/>
      <c r="Z70" s="300"/>
      <c r="AA70" s="305"/>
      <c r="AB70" s="305"/>
      <c r="AC70" s="305"/>
      <c r="AD70" s="305"/>
      <c r="AE70" s="50"/>
      <c r="AF70" s="50"/>
      <c r="AG70" s="50"/>
      <c r="AH70" s="50"/>
      <c r="AI70" s="50"/>
      <c r="AJ70" s="50"/>
      <c r="AK70" s="50"/>
      <c r="AL70" s="50"/>
      <c r="AM70" s="50"/>
      <c r="AN70" s="50"/>
    </row>
    <row r="71" spans="1:40">
      <c r="A71" s="300"/>
      <c r="B71" s="300"/>
      <c r="C71" s="391"/>
      <c r="D71" s="300"/>
      <c r="E71" s="300"/>
      <c r="F71" s="300"/>
      <c r="G71" s="300"/>
      <c r="H71" s="300"/>
      <c r="I71" s="300"/>
      <c r="J71" s="300"/>
      <c r="K71" s="300"/>
      <c r="L71" s="300"/>
      <c r="M71" s="295"/>
      <c r="N71" s="295"/>
      <c r="O71" s="295"/>
      <c r="P71" s="295"/>
      <c r="Q71" s="300"/>
      <c r="R71" s="300"/>
      <c r="S71" s="300"/>
      <c r="T71" s="300"/>
      <c r="U71" s="300"/>
      <c r="V71" s="300"/>
      <c r="W71" s="300"/>
      <c r="X71" s="300"/>
      <c r="Y71" s="300"/>
      <c r="Z71" s="300"/>
      <c r="AA71" s="305"/>
      <c r="AB71" s="305"/>
      <c r="AC71" s="305"/>
      <c r="AD71" s="305"/>
      <c r="AE71" s="50"/>
      <c r="AF71" s="50"/>
      <c r="AG71" s="50"/>
      <c r="AH71" s="50"/>
      <c r="AI71" s="50"/>
      <c r="AJ71" s="50"/>
      <c r="AK71" s="50"/>
      <c r="AL71" s="50"/>
      <c r="AM71" s="50"/>
      <c r="AN71" s="50"/>
    </row>
    <row r="72" spans="1:40">
      <c r="A72" s="300"/>
      <c r="B72" s="300"/>
      <c r="C72" s="391"/>
      <c r="D72" s="300"/>
      <c r="E72" s="300"/>
      <c r="F72" s="300"/>
      <c r="G72" s="300"/>
      <c r="H72" s="300"/>
      <c r="I72" s="300"/>
      <c r="J72" s="300"/>
      <c r="K72" s="300"/>
      <c r="L72" s="300"/>
      <c r="M72" s="295"/>
      <c r="N72" s="295"/>
      <c r="O72" s="295"/>
      <c r="P72" s="295"/>
      <c r="Q72" s="300"/>
      <c r="R72" s="300"/>
      <c r="S72" s="300"/>
      <c r="T72" s="300"/>
      <c r="U72" s="300"/>
      <c r="V72" s="300"/>
      <c r="W72" s="300"/>
      <c r="X72" s="300"/>
      <c r="Y72" s="300"/>
      <c r="Z72" s="300"/>
      <c r="AA72" s="305"/>
      <c r="AB72" s="305"/>
      <c r="AC72" s="305"/>
      <c r="AD72" s="305"/>
      <c r="AE72" s="50"/>
      <c r="AF72" s="50"/>
      <c r="AG72" s="50"/>
      <c r="AH72" s="50"/>
      <c r="AI72" s="50"/>
      <c r="AJ72" s="50"/>
      <c r="AK72" s="50"/>
      <c r="AL72" s="50"/>
      <c r="AM72" s="50"/>
      <c r="AN72" s="50"/>
    </row>
    <row r="73" spans="1:40">
      <c r="A73" s="300"/>
      <c r="B73" s="300"/>
      <c r="C73" s="391"/>
      <c r="D73" s="300"/>
      <c r="E73" s="300"/>
      <c r="F73" s="300"/>
      <c r="G73" s="300"/>
      <c r="H73" s="300"/>
      <c r="I73" s="300"/>
      <c r="J73" s="300"/>
      <c r="K73" s="300"/>
      <c r="L73" s="300"/>
      <c r="M73" s="295"/>
      <c r="N73" s="295"/>
      <c r="O73" s="295"/>
      <c r="P73" s="295"/>
      <c r="Q73" s="300"/>
      <c r="R73" s="300"/>
      <c r="S73" s="300"/>
      <c r="T73" s="300"/>
      <c r="U73" s="300"/>
      <c r="V73" s="300"/>
      <c r="W73" s="300"/>
      <c r="X73" s="300"/>
      <c r="Y73" s="300"/>
      <c r="Z73" s="300"/>
      <c r="AA73" s="305"/>
      <c r="AB73" s="305"/>
      <c r="AC73" s="305"/>
      <c r="AD73" s="305"/>
      <c r="AE73" s="50"/>
      <c r="AF73" s="50"/>
      <c r="AG73" s="50"/>
      <c r="AH73" s="50"/>
      <c r="AI73" s="50"/>
      <c r="AJ73" s="50"/>
      <c r="AK73" s="50"/>
      <c r="AL73" s="50"/>
      <c r="AM73" s="50"/>
      <c r="AN73" s="50"/>
    </row>
    <row r="74" spans="1:40">
      <c r="A74" s="300"/>
      <c r="B74" s="300"/>
      <c r="C74" s="391"/>
      <c r="D74" s="300"/>
      <c r="E74" s="300"/>
      <c r="F74" s="300"/>
      <c r="G74" s="300"/>
      <c r="H74" s="300"/>
      <c r="I74" s="300"/>
      <c r="J74" s="300"/>
      <c r="K74" s="300"/>
      <c r="L74" s="300"/>
      <c r="M74" s="295"/>
      <c r="N74" s="295"/>
      <c r="O74" s="295"/>
      <c r="P74" s="295"/>
      <c r="Q74" s="300"/>
      <c r="R74" s="300"/>
      <c r="S74" s="300"/>
      <c r="T74" s="300"/>
      <c r="U74" s="300"/>
      <c r="V74" s="300"/>
      <c r="W74" s="300"/>
      <c r="X74" s="300"/>
      <c r="Y74" s="300"/>
      <c r="Z74" s="300"/>
      <c r="AA74" s="305"/>
      <c r="AB74" s="305"/>
      <c r="AC74" s="305"/>
      <c r="AD74" s="305"/>
      <c r="AE74" s="50"/>
      <c r="AF74" s="50"/>
      <c r="AG74" s="50"/>
      <c r="AH74" s="50"/>
      <c r="AI74" s="50"/>
      <c r="AJ74" s="50"/>
      <c r="AK74" s="50"/>
      <c r="AL74" s="50"/>
      <c r="AM74" s="50"/>
      <c r="AN74" s="50"/>
    </row>
    <row r="75" spans="1:40">
      <c r="A75" s="300"/>
      <c r="B75" s="300"/>
      <c r="C75" s="391"/>
      <c r="D75" s="300"/>
      <c r="E75" s="300"/>
      <c r="F75" s="300"/>
      <c r="G75" s="300"/>
      <c r="H75" s="300"/>
      <c r="I75" s="300"/>
      <c r="J75" s="300"/>
      <c r="K75" s="300"/>
      <c r="L75" s="300"/>
      <c r="M75" s="295"/>
      <c r="N75" s="295"/>
      <c r="O75" s="295"/>
      <c r="P75" s="295"/>
      <c r="Q75" s="300"/>
      <c r="R75" s="300"/>
      <c r="S75" s="300"/>
      <c r="T75" s="300"/>
      <c r="U75" s="300"/>
      <c r="V75" s="300"/>
      <c r="W75" s="300"/>
      <c r="X75" s="300"/>
      <c r="Y75" s="300"/>
      <c r="Z75" s="300"/>
      <c r="AA75" s="305"/>
      <c r="AB75" s="305"/>
      <c r="AC75" s="305"/>
      <c r="AD75" s="305"/>
      <c r="AE75" s="50"/>
      <c r="AF75" s="50"/>
      <c r="AG75" s="50"/>
      <c r="AH75" s="50"/>
      <c r="AI75" s="50"/>
      <c r="AJ75" s="50"/>
      <c r="AK75" s="50"/>
      <c r="AL75" s="50"/>
      <c r="AM75" s="50"/>
      <c r="AN75" s="50"/>
    </row>
    <row r="76" spans="1:40">
      <c r="A76" s="300"/>
      <c r="B76" s="300"/>
      <c r="C76" s="391"/>
      <c r="D76" s="300"/>
      <c r="E76" s="300"/>
      <c r="F76" s="300"/>
      <c r="G76" s="300"/>
      <c r="H76" s="300"/>
      <c r="I76" s="300"/>
      <c r="J76" s="300"/>
      <c r="K76" s="300"/>
      <c r="L76" s="300"/>
      <c r="M76" s="295"/>
      <c r="N76" s="295"/>
      <c r="O76" s="295"/>
      <c r="P76" s="295"/>
      <c r="Q76" s="300"/>
      <c r="R76" s="300"/>
      <c r="S76" s="300"/>
      <c r="T76" s="300"/>
      <c r="U76" s="300"/>
      <c r="V76" s="300"/>
      <c r="W76" s="300"/>
      <c r="X76" s="300"/>
      <c r="Y76" s="300"/>
      <c r="Z76" s="300"/>
      <c r="AA76" s="305"/>
      <c r="AB76" s="305"/>
      <c r="AC76" s="305"/>
      <c r="AD76" s="305"/>
      <c r="AE76" s="50"/>
      <c r="AF76" s="50"/>
      <c r="AG76" s="50"/>
      <c r="AH76" s="50"/>
      <c r="AI76" s="50"/>
      <c r="AJ76" s="50"/>
      <c r="AK76" s="50"/>
      <c r="AL76" s="50"/>
      <c r="AM76" s="50"/>
      <c r="AN76" s="50"/>
    </row>
    <row r="77" spans="1:40">
      <c r="A77" s="300"/>
      <c r="B77" s="300"/>
      <c r="C77" s="391"/>
      <c r="D77" s="300"/>
      <c r="E77" s="300"/>
      <c r="F77" s="300"/>
      <c r="G77" s="300"/>
      <c r="H77" s="300"/>
      <c r="I77" s="300"/>
      <c r="J77" s="300"/>
      <c r="K77" s="300"/>
      <c r="L77" s="300"/>
      <c r="M77" s="295"/>
      <c r="N77" s="295"/>
      <c r="O77" s="295"/>
      <c r="P77" s="295"/>
      <c r="Q77" s="300"/>
      <c r="R77" s="300"/>
      <c r="S77" s="300"/>
      <c r="T77" s="300"/>
      <c r="U77" s="300"/>
      <c r="V77" s="300"/>
      <c r="W77" s="300"/>
      <c r="X77" s="300"/>
      <c r="Y77" s="300"/>
      <c r="Z77" s="300"/>
      <c r="AA77" s="305"/>
      <c r="AB77" s="305"/>
      <c r="AC77" s="305"/>
      <c r="AD77" s="305"/>
      <c r="AE77" s="50"/>
      <c r="AF77" s="50"/>
      <c r="AG77" s="50"/>
      <c r="AH77" s="50"/>
      <c r="AI77" s="50"/>
      <c r="AJ77" s="50"/>
      <c r="AK77" s="50"/>
      <c r="AL77" s="50"/>
      <c r="AM77" s="50"/>
      <c r="AN77" s="50"/>
    </row>
    <row r="78" spans="1:40">
      <c r="A78" s="300"/>
      <c r="B78" s="300"/>
      <c r="C78" s="391"/>
      <c r="D78" s="300"/>
      <c r="E78" s="300"/>
      <c r="F78" s="300"/>
      <c r="G78" s="300"/>
      <c r="H78" s="300"/>
      <c r="I78" s="300"/>
      <c r="J78" s="300"/>
      <c r="K78" s="300"/>
      <c r="L78" s="300"/>
      <c r="M78" s="295"/>
      <c r="N78" s="295"/>
      <c r="O78" s="295"/>
      <c r="P78" s="295"/>
      <c r="Q78" s="300"/>
      <c r="R78" s="300"/>
      <c r="S78" s="300"/>
      <c r="T78" s="300"/>
      <c r="U78" s="300"/>
      <c r="V78" s="300"/>
      <c r="W78" s="300"/>
      <c r="X78" s="300"/>
      <c r="Y78" s="300"/>
      <c r="Z78" s="300"/>
      <c r="AA78" s="305"/>
      <c r="AB78" s="305"/>
      <c r="AC78" s="305"/>
      <c r="AD78" s="305"/>
      <c r="AE78" s="50"/>
      <c r="AF78" s="50"/>
      <c r="AG78" s="50"/>
      <c r="AH78" s="50"/>
      <c r="AI78" s="50"/>
      <c r="AJ78" s="50"/>
      <c r="AK78" s="50"/>
      <c r="AL78" s="50"/>
      <c r="AM78" s="50"/>
      <c r="AN78" s="50"/>
    </row>
    <row r="79" spans="1:40">
      <c r="A79" s="300"/>
      <c r="B79" s="300"/>
      <c r="C79" s="391"/>
      <c r="D79" s="300"/>
      <c r="E79" s="300"/>
      <c r="F79" s="300"/>
      <c r="G79" s="300"/>
      <c r="H79" s="300"/>
      <c r="I79" s="300"/>
      <c r="J79" s="300"/>
      <c r="K79" s="300"/>
      <c r="L79" s="300"/>
      <c r="M79" s="295"/>
      <c r="N79" s="295"/>
      <c r="O79" s="295"/>
      <c r="P79" s="295"/>
      <c r="Q79" s="300"/>
      <c r="R79" s="300"/>
      <c r="S79" s="300"/>
      <c r="T79" s="300"/>
      <c r="U79" s="300"/>
      <c r="V79" s="300"/>
      <c r="W79" s="300"/>
      <c r="X79" s="300"/>
      <c r="Y79" s="300"/>
      <c r="Z79" s="300"/>
      <c r="AA79" s="305"/>
      <c r="AB79" s="305"/>
      <c r="AC79" s="305"/>
      <c r="AD79" s="305"/>
      <c r="AE79" s="50"/>
      <c r="AF79" s="50"/>
      <c r="AG79" s="50"/>
      <c r="AH79" s="50"/>
      <c r="AI79" s="50"/>
      <c r="AJ79" s="50"/>
      <c r="AK79" s="50"/>
      <c r="AL79" s="50"/>
      <c r="AM79" s="50"/>
      <c r="AN79" s="50"/>
    </row>
    <row r="80" spans="1:40">
      <c r="A80" s="300"/>
      <c r="B80" s="300"/>
      <c r="C80" s="391"/>
      <c r="D80" s="300"/>
      <c r="E80" s="300"/>
      <c r="F80" s="300"/>
      <c r="G80" s="300"/>
      <c r="H80" s="300"/>
      <c r="I80" s="300"/>
      <c r="J80" s="300"/>
      <c r="K80" s="300"/>
      <c r="L80" s="300"/>
      <c r="M80" s="295"/>
      <c r="N80" s="295"/>
      <c r="O80" s="295"/>
      <c r="P80" s="295"/>
      <c r="Q80" s="300"/>
      <c r="R80" s="300"/>
      <c r="S80" s="300"/>
      <c r="T80" s="300"/>
      <c r="U80" s="300"/>
      <c r="V80" s="300"/>
      <c r="W80" s="300"/>
      <c r="X80" s="300"/>
      <c r="Y80" s="300"/>
      <c r="Z80" s="300"/>
      <c r="AA80" s="305"/>
      <c r="AB80" s="305"/>
      <c r="AC80" s="305"/>
      <c r="AD80" s="305"/>
      <c r="AE80" s="50"/>
      <c r="AF80" s="50"/>
      <c r="AG80" s="50"/>
      <c r="AH80" s="50"/>
      <c r="AI80" s="50"/>
      <c r="AJ80" s="50"/>
      <c r="AK80" s="50"/>
      <c r="AL80" s="50"/>
      <c r="AM80" s="50"/>
      <c r="AN80" s="50"/>
    </row>
    <row r="81" spans="1:40">
      <c r="A81" s="300"/>
      <c r="B81" s="300"/>
      <c r="C81" s="391"/>
      <c r="D81" s="300"/>
      <c r="E81" s="300"/>
      <c r="F81" s="300"/>
      <c r="G81" s="300"/>
      <c r="H81" s="300"/>
      <c r="I81" s="300"/>
      <c r="J81" s="300"/>
      <c r="K81" s="300"/>
      <c r="L81" s="300"/>
      <c r="M81" s="295"/>
      <c r="N81" s="295"/>
      <c r="O81" s="295"/>
      <c r="P81" s="295"/>
      <c r="Q81" s="300"/>
      <c r="R81" s="300"/>
      <c r="S81" s="300"/>
      <c r="T81" s="300"/>
      <c r="U81" s="300"/>
      <c r="V81" s="300"/>
      <c r="W81" s="300"/>
      <c r="X81" s="300"/>
      <c r="Y81" s="300"/>
      <c r="Z81" s="300"/>
      <c r="AA81" s="305"/>
      <c r="AB81" s="305"/>
      <c r="AC81" s="305"/>
      <c r="AD81" s="305"/>
      <c r="AE81" s="50"/>
      <c r="AF81" s="50"/>
      <c r="AG81" s="50"/>
      <c r="AH81" s="50"/>
      <c r="AI81" s="50"/>
      <c r="AJ81" s="50"/>
      <c r="AK81" s="50"/>
      <c r="AL81" s="50"/>
      <c r="AM81" s="50"/>
      <c r="AN81" s="50"/>
    </row>
    <row r="82" spans="1:40">
      <c r="A82" s="300"/>
      <c r="B82" s="300"/>
      <c r="C82" s="391"/>
      <c r="D82" s="300"/>
      <c r="E82" s="300"/>
      <c r="F82" s="300"/>
      <c r="G82" s="300"/>
      <c r="H82" s="300"/>
      <c r="I82" s="300"/>
      <c r="J82" s="300"/>
      <c r="K82" s="300"/>
      <c r="L82" s="300"/>
      <c r="M82" s="295"/>
      <c r="N82" s="295"/>
      <c r="O82" s="295"/>
      <c r="P82" s="295"/>
      <c r="Q82" s="300"/>
      <c r="R82" s="300"/>
      <c r="S82" s="300"/>
      <c r="T82" s="300"/>
      <c r="U82" s="300"/>
      <c r="V82" s="300"/>
      <c r="W82" s="300"/>
      <c r="X82" s="300"/>
      <c r="Y82" s="300"/>
      <c r="Z82" s="300"/>
      <c r="AA82" s="305"/>
      <c r="AB82" s="305"/>
      <c r="AC82" s="305"/>
      <c r="AD82" s="305"/>
      <c r="AE82" s="50"/>
      <c r="AF82" s="50"/>
      <c r="AG82" s="50"/>
      <c r="AH82" s="50"/>
      <c r="AI82" s="50"/>
      <c r="AJ82" s="50"/>
      <c r="AK82" s="50"/>
      <c r="AL82" s="50"/>
      <c r="AM82" s="50"/>
      <c r="AN82" s="50"/>
    </row>
    <row r="83" spans="1:40">
      <c r="A83" s="300"/>
      <c r="B83" s="300"/>
      <c r="C83" s="391"/>
      <c r="D83" s="300"/>
      <c r="E83" s="300"/>
      <c r="F83" s="300"/>
      <c r="G83" s="300"/>
      <c r="H83" s="300"/>
      <c r="I83" s="300"/>
      <c r="J83" s="300"/>
      <c r="K83" s="300"/>
      <c r="L83" s="300"/>
      <c r="M83" s="295"/>
      <c r="N83" s="295"/>
      <c r="O83" s="295"/>
      <c r="P83" s="295"/>
      <c r="Q83" s="300"/>
      <c r="R83" s="300"/>
      <c r="S83" s="300"/>
      <c r="T83" s="300"/>
      <c r="U83" s="300"/>
      <c r="V83" s="300"/>
      <c r="W83" s="300"/>
      <c r="X83" s="300"/>
      <c r="Y83" s="300"/>
      <c r="Z83" s="300"/>
      <c r="AA83" s="305"/>
      <c r="AB83" s="305"/>
      <c r="AC83" s="305"/>
      <c r="AD83" s="305"/>
      <c r="AE83" s="50"/>
      <c r="AF83" s="50"/>
      <c r="AG83" s="50"/>
      <c r="AH83" s="50"/>
      <c r="AI83" s="50"/>
      <c r="AJ83" s="50"/>
      <c r="AK83" s="50"/>
      <c r="AL83" s="50"/>
      <c r="AM83" s="50"/>
      <c r="AN83" s="50"/>
    </row>
    <row r="84" spans="1:40">
      <c r="A84" s="300"/>
      <c r="B84" s="300"/>
      <c r="C84" s="391"/>
      <c r="D84" s="300"/>
      <c r="E84" s="300"/>
      <c r="F84" s="300"/>
      <c r="G84" s="300"/>
      <c r="H84" s="300"/>
      <c r="I84" s="300"/>
      <c r="J84" s="300"/>
      <c r="K84" s="300"/>
      <c r="L84" s="300"/>
      <c r="M84" s="295"/>
      <c r="N84" s="295"/>
      <c r="O84" s="295"/>
      <c r="P84" s="295"/>
      <c r="Q84" s="300"/>
      <c r="R84" s="300"/>
      <c r="S84" s="300"/>
      <c r="T84" s="300"/>
      <c r="U84" s="300"/>
      <c r="V84" s="300"/>
      <c r="W84" s="300"/>
      <c r="X84" s="300"/>
      <c r="Y84" s="300"/>
      <c r="Z84" s="300"/>
      <c r="AA84" s="305"/>
      <c r="AB84" s="305"/>
      <c r="AC84" s="305"/>
      <c r="AD84" s="305"/>
      <c r="AE84" s="50"/>
      <c r="AF84" s="50"/>
      <c r="AG84" s="50"/>
      <c r="AH84" s="50"/>
      <c r="AI84" s="50"/>
      <c r="AJ84" s="50"/>
      <c r="AK84" s="50"/>
      <c r="AL84" s="50"/>
      <c r="AM84" s="50"/>
      <c r="AN84" s="50"/>
    </row>
    <row r="85" spans="1:40">
      <c r="A85" s="300"/>
      <c r="B85" s="300"/>
      <c r="C85" s="391"/>
      <c r="D85" s="300"/>
      <c r="E85" s="300"/>
      <c r="F85" s="300"/>
      <c r="G85" s="300"/>
      <c r="H85" s="300"/>
      <c r="I85" s="300"/>
      <c r="J85" s="300"/>
      <c r="K85" s="300"/>
      <c r="L85" s="300"/>
      <c r="M85" s="295"/>
      <c r="N85" s="295"/>
      <c r="O85" s="295"/>
      <c r="P85" s="295"/>
      <c r="Q85" s="300"/>
      <c r="R85" s="300"/>
      <c r="S85" s="300"/>
      <c r="T85" s="300"/>
      <c r="U85" s="300"/>
      <c r="V85" s="300"/>
      <c r="W85" s="300"/>
      <c r="X85" s="300"/>
      <c r="Y85" s="300"/>
      <c r="Z85" s="300"/>
      <c r="AA85" s="305"/>
      <c r="AB85" s="305"/>
      <c r="AC85" s="305"/>
      <c r="AD85" s="305"/>
      <c r="AE85" s="50"/>
      <c r="AF85" s="50"/>
      <c r="AG85" s="50"/>
      <c r="AH85" s="50"/>
      <c r="AI85" s="50"/>
      <c r="AJ85" s="50"/>
      <c r="AK85" s="50"/>
      <c r="AL85" s="50"/>
      <c r="AM85" s="50"/>
      <c r="AN85" s="50"/>
    </row>
    <row r="86" spans="1:40">
      <c r="A86" s="300"/>
      <c r="B86" s="300"/>
      <c r="C86" s="391"/>
      <c r="D86" s="300"/>
      <c r="E86" s="300"/>
      <c r="F86" s="300"/>
      <c r="G86" s="300"/>
      <c r="H86" s="300"/>
      <c r="I86" s="300"/>
      <c r="J86" s="300"/>
      <c r="K86" s="300"/>
      <c r="L86" s="300"/>
      <c r="M86" s="295"/>
      <c r="N86" s="295"/>
      <c r="O86" s="295"/>
      <c r="P86" s="295"/>
      <c r="Q86" s="300"/>
      <c r="R86" s="300"/>
      <c r="S86" s="300"/>
      <c r="T86" s="300"/>
      <c r="U86" s="300"/>
      <c r="V86" s="300"/>
      <c r="W86" s="300"/>
      <c r="X86" s="300"/>
      <c r="Y86" s="300"/>
      <c r="Z86" s="300"/>
      <c r="AA86" s="305"/>
      <c r="AB86" s="305"/>
      <c r="AC86" s="305"/>
      <c r="AD86" s="305"/>
      <c r="AE86" s="50"/>
      <c r="AF86" s="50"/>
      <c r="AG86" s="50"/>
      <c r="AH86" s="50"/>
      <c r="AI86" s="50"/>
      <c r="AJ86" s="50"/>
      <c r="AK86" s="50"/>
      <c r="AL86" s="50"/>
      <c r="AM86" s="50"/>
      <c r="AN86" s="50"/>
    </row>
    <row r="87" spans="1:40">
      <c r="A87" s="300"/>
      <c r="B87" s="300"/>
      <c r="C87" s="391"/>
      <c r="D87" s="300"/>
      <c r="E87" s="300"/>
      <c r="F87" s="300"/>
      <c r="G87" s="300"/>
      <c r="H87" s="300"/>
      <c r="I87" s="300"/>
      <c r="J87" s="300"/>
      <c r="K87" s="300"/>
      <c r="L87" s="300"/>
      <c r="M87" s="295"/>
      <c r="N87" s="295"/>
      <c r="O87" s="295"/>
      <c r="P87" s="295"/>
      <c r="Q87" s="300"/>
      <c r="R87" s="300"/>
      <c r="S87" s="300"/>
      <c r="T87" s="300"/>
      <c r="U87" s="300"/>
      <c r="V87" s="300"/>
      <c r="W87" s="300"/>
      <c r="X87" s="300"/>
      <c r="Y87" s="300"/>
      <c r="Z87" s="300"/>
      <c r="AA87" s="305"/>
      <c r="AB87" s="305"/>
      <c r="AC87" s="305"/>
      <c r="AD87" s="305"/>
      <c r="AE87" s="50"/>
      <c r="AF87" s="50"/>
      <c r="AG87" s="50"/>
      <c r="AH87" s="50"/>
      <c r="AI87" s="50"/>
      <c r="AJ87" s="50"/>
      <c r="AK87" s="50"/>
      <c r="AL87" s="50"/>
      <c r="AM87" s="50"/>
      <c r="AN87" s="50"/>
    </row>
    <row r="88" spans="1:40">
      <c r="A88" s="300"/>
      <c r="B88" s="300"/>
      <c r="C88" s="391"/>
      <c r="D88" s="300"/>
      <c r="E88" s="300"/>
      <c r="F88" s="300"/>
      <c r="G88" s="300"/>
      <c r="H88" s="300"/>
      <c r="I88" s="300"/>
      <c r="J88" s="300"/>
      <c r="K88" s="300"/>
      <c r="L88" s="300"/>
      <c r="M88" s="295"/>
      <c r="N88" s="295"/>
      <c r="O88" s="295"/>
      <c r="P88" s="295"/>
      <c r="Q88" s="300"/>
      <c r="R88" s="300"/>
      <c r="S88" s="300"/>
      <c r="T88" s="300"/>
      <c r="U88" s="300"/>
      <c r="V88" s="300"/>
      <c r="W88" s="300"/>
      <c r="X88" s="300"/>
      <c r="Y88" s="300"/>
      <c r="Z88" s="300"/>
      <c r="AA88" s="305"/>
      <c r="AB88" s="305"/>
      <c r="AC88" s="305"/>
      <c r="AD88" s="305"/>
      <c r="AE88" s="50"/>
      <c r="AF88" s="50"/>
      <c r="AG88" s="50"/>
      <c r="AH88" s="50"/>
      <c r="AI88" s="50"/>
      <c r="AJ88" s="50"/>
      <c r="AK88" s="50"/>
      <c r="AL88" s="50"/>
      <c r="AM88" s="50"/>
      <c r="AN88" s="50"/>
    </row>
    <row r="89" spans="1:40">
      <c r="A89" s="300"/>
      <c r="B89" s="300"/>
      <c r="C89" s="391"/>
      <c r="D89" s="300"/>
      <c r="E89" s="300"/>
      <c r="F89" s="300"/>
      <c r="G89" s="300"/>
      <c r="H89" s="300"/>
      <c r="I89" s="300"/>
      <c r="J89" s="300"/>
      <c r="K89" s="300"/>
      <c r="L89" s="300"/>
      <c r="M89" s="295"/>
      <c r="N89" s="295"/>
      <c r="O89" s="295"/>
      <c r="P89" s="295"/>
      <c r="Q89" s="300"/>
      <c r="R89" s="300"/>
      <c r="S89" s="300"/>
      <c r="T89" s="300"/>
      <c r="U89" s="300"/>
      <c r="V89" s="300"/>
      <c r="W89" s="300"/>
      <c r="X89" s="300"/>
      <c r="Y89" s="300"/>
      <c r="Z89" s="300"/>
      <c r="AA89" s="305"/>
      <c r="AB89" s="305"/>
      <c r="AC89" s="305"/>
      <c r="AD89" s="305"/>
      <c r="AE89" s="50"/>
      <c r="AF89" s="50"/>
      <c r="AG89" s="50"/>
      <c r="AH89" s="50"/>
      <c r="AI89" s="50"/>
      <c r="AJ89" s="50"/>
      <c r="AK89" s="50"/>
      <c r="AL89" s="50"/>
      <c r="AM89" s="50"/>
      <c r="AN89" s="50"/>
    </row>
    <row r="90" spans="1:40">
      <c r="A90" s="300"/>
      <c r="B90" s="300"/>
      <c r="C90" s="391"/>
      <c r="D90" s="300"/>
      <c r="E90" s="300"/>
      <c r="F90" s="300"/>
      <c r="G90" s="300"/>
      <c r="H90" s="300"/>
      <c r="I90" s="300"/>
      <c r="J90" s="300"/>
      <c r="K90" s="300"/>
      <c r="L90" s="300"/>
      <c r="M90" s="295"/>
      <c r="N90" s="295"/>
      <c r="O90" s="295"/>
      <c r="P90" s="295"/>
      <c r="Q90" s="300"/>
      <c r="R90" s="300"/>
      <c r="S90" s="300"/>
      <c r="T90" s="300"/>
      <c r="U90" s="300"/>
      <c r="V90" s="300"/>
      <c r="W90" s="300"/>
      <c r="X90" s="300"/>
      <c r="Y90" s="300"/>
      <c r="Z90" s="300"/>
      <c r="AA90" s="305"/>
      <c r="AB90" s="305"/>
      <c r="AC90" s="305"/>
      <c r="AD90" s="305"/>
      <c r="AE90" s="50"/>
      <c r="AF90" s="50"/>
      <c r="AG90" s="50"/>
      <c r="AH90" s="50"/>
      <c r="AI90" s="50"/>
      <c r="AJ90" s="50"/>
      <c r="AK90" s="50"/>
      <c r="AL90" s="50"/>
      <c r="AM90" s="50"/>
      <c r="AN90" s="50"/>
    </row>
    <row r="91" spans="1:40">
      <c r="A91" s="300"/>
      <c r="B91" s="300"/>
      <c r="C91" s="391"/>
      <c r="D91" s="300"/>
      <c r="E91" s="300"/>
      <c r="F91" s="300"/>
      <c r="G91" s="300"/>
      <c r="H91" s="300"/>
      <c r="I91" s="300"/>
      <c r="J91" s="300"/>
      <c r="K91" s="300"/>
      <c r="L91" s="300"/>
      <c r="M91" s="295"/>
      <c r="N91" s="295"/>
      <c r="O91" s="295"/>
      <c r="P91" s="295"/>
      <c r="Q91" s="300"/>
      <c r="R91" s="300"/>
      <c r="S91" s="300"/>
      <c r="T91" s="300"/>
      <c r="U91" s="300"/>
      <c r="V91" s="300"/>
      <c r="W91" s="300"/>
      <c r="X91" s="300"/>
      <c r="Y91" s="300"/>
      <c r="Z91" s="300"/>
      <c r="AA91" s="305"/>
      <c r="AB91" s="305"/>
      <c r="AC91" s="305"/>
      <c r="AD91" s="305"/>
      <c r="AE91" s="50"/>
      <c r="AF91" s="50"/>
      <c r="AG91" s="50"/>
      <c r="AH91" s="50"/>
      <c r="AI91" s="50"/>
      <c r="AJ91" s="50"/>
      <c r="AK91" s="50"/>
      <c r="AL91" s="50"/>
      <c r="AM91" s="50"/>
      <c r="AN91" s="50"/>
    </row>
    <row r="92" spans="1:40">
      <c r="A92" s="300"/>
      <c r="B92" s="300"/>
      <c r="C92" s="391"/>
      <c r="D92" s="300"/>
      <c r="E92" s="300"/>
      <c r="F92" s="300"/>
      <c r="G92" s="300"/>
      <c r="H92" s="300"/>
      <c r="I92" s="300"/>
      <c r="J92" s="300"/>
      <c r="K92" s="300"/>
      <c r="L92" s="300"/>
      <c r="M92" s="295"/>
      <c r="N92" s="295"/>
      <c r="O92" s="295"/>
      <c r="P92" s="295"/>
      <c r="Q92" s="300"/>
      <c r="R92" s="300"/>
      <c r="S92" s="300"/>
      <c r="T92" s="300"/>
      <c r="U92" s="300"/>
      <c r="V92" s="300"/>
      <c r="W92" s="300"/>
      <c r="X92" s="300"/>
      <c r="Y92" s="300"/>
      <c r="Z92" s="300"/>
      <c r="AA92" s="305"/>
      <c r="AB92" s="305"/>
      <c r="AC92" s="305"/>
      <c r="AD92" s="305"/>
      <c r="AE92" s="50"/>
      <c r="AF92" s="50"/>
      <c r="AG92" s="50"/>
      <c r="AH92" s="50"/>
      <c r="AI92" s="50"/>
      <c r="AJ92" s="50"/>
      <c r="AK92" s="50"/>
      <c r="AL92" s="50"/>
      <c r="AM92" s="50"/>
      <c r="AN92" s="50"/>
    </row>
    <row r="93" spans="1:40">
      <c r="A93" s="300"/>
      <c r="B93" s="300"/>
      <c r="C93" s="391"/>
      <c r="D93" s="300"/>
      <c r="E93" s="300"/>
      <c r="F93" s="300"/>
      <c r="G93" s="300"/>
      <c r="H93" s="300"/>
      <c r="I93" s="300"/>
      <c r="J93" s="300"/>
      <c r="K93" s="300"/>
      <c r="L93" s="300"/>
      <c r="M93" s="295"/>
      <c r="N93" s="295"/>
      <c r="O93" s="295"/>
      <c r="P93" s="295"/>
      <c r="Q93" s="300"/>
      <c r="R93" s="300"/>
      <c r="S93" s="300"/>
      <c r="T93" s="300"/>
      <c r="U93" s="300"/>
      <c r="V93" s="300"/>
      <c r="W93" s="300"/>
      <c r="X93" s="300"/>
      <c r="Y93" s="300"/>
      <c r="Z93" s="300"/>
      <c r="AA93" s="305"/>
      <c r="AB93" s="305"/>
      <c r="AC93" s="305"/>
      <c r="AD93" s="305"/>
      <c r="AE93" s="50"/>
      <c r="AF93" s="50"/>
      <c r="AG93" s="50"/>
      <c r="AH93" s="50"/>
      <c r="AI93" s="50"/>
      <c r="AJ93" s="50"/>
      <c r="AK93" s="50"/>
      <c r="AL93" s="50"/>
      <c r="AM93" s="50"/>
      <c r="AN93" s="50"/>
    </row>
    <row r="94" spans="1:40">
      <c r="A94" s="300"/>
      <c r="B94" s="300"/>
      <c r="C94" s="391"/>
      <c r="D94" s="300"/>
      <c r="E94" s="300"/>
      <c r="F94" s="300"/>
      <c r="G94" s="300"/>
      <c r="H94" s="300"/>
      <c r="I94" s="300"/>
      <c r="J94" s="300"/>
      <c r="K94" s="300"/>
      <c r="L94" s="300"/>
      <c r="M94" s="295"/>
      <c r="N94" s="295"/>
      <c r="O94" s="295"/>
      <c r="P94" s="295"/>
      <c r="Q94" s="300"/>
      <c r="R94" s="300"/>
      <c r="S94" s="300"/>
      <c r="T94" s="300"/>
      <c r="U94" s="300"/>
      <c r="V94" s="300"/>
      <c r="W94" s="300"/>
      <c r="X94" s="300"/>
      <c r="Y94" s="300"/>
      <c r="Z94" s="300"/>
      <c r="AA94" s="305"/>
      <c r="AB94" s="305"/>
      <c r="AC94" s="305"/>
      <c r="AD94" s="305"/>
      <c r="AE94" s="50"/>
      <c r="AF94" s="50"/>
      <c r="AG94" s="50"/>
      <c r="AH94" s="50"/>
      <c r="AI94" s="50"/>
      <c r="AJ94" s="50"/>
      <c r="AK94" s="50"/>
      <c r="AL94" s="50"/>
      <c r="AM94" s="50"/>
      <c r="AN94" s="50"/>
    </row>
    <row r="95" spans="1:40">
      <c r="A95" s="300"/>
      <c r="B95" s="300"/>
      <c r="C95" s="391"/>
      <c r="D95" s="300"/>
      <c r="E95" s="300"/>
      <c r="F95" s="300"/>
      <c r="G95" s="300"/>
      <c r="H95" s="300"/>
      <c r="I95" s="300"/>
      <c r="J95" s="300"/>
      <c r="K95" s="300"/>
      <c r="L95" s="300"/>
      <c r="M95" s="295"/>
      <c r="N95" s="295"/>
      <c r="O95" s="295"/>
      <c r="P95" s="295"/>
      <c r="Q95" s="300"/>
      <c r="R95" s="300"/>
      <c r="S95" s="300"/>
      <c r="T95" s="300"/>
      <c r="U95" s="300"/>
      <c r="V95" s="300"/>
      <c r="W95" s="300"/>
      <c r="X95" s="300"/>
      <c r="Y95" s="300"/>
      <c r="Z95" s="300"/>
      <c r="AA95" s="305"/>
      <c r="AB95" s="305"/>
      <c r="AC95" s="305"/>
      <c r="AD95" s="305"/>
      <c r="AE95" s="50"/>
      <c r="AF95" s="50"/>
      <c r="AG95" s="50"/>
      <c r="AH95" s="50"/>
      <c r="AI95" s="50"/>
      <c r="AJ95" s="50"/>
      <c r="AK95" s="50"/>
      <c r="AL95" s="50"/>
      <c r="AM95" s="50"/>
      <c r="AN95" s="50"/>
    </row>
    <row r="96" spans="1:40">
      <c r="A96" s="300"/>
      <c r="B96" s="300"/>
      <c r="C96" s="391"/>
      <c r="D96" s="300"/>
      <c r="E96" s="300"/>
      <c r="F96" s="300"/>
      <c r="G96" s="300"/>
      <c r="H96" s="300"/>
      <c r="I96" s="300"/>
      <c r="J96" s="300"/>
      <c r="K96" s="300"/>
      <c r="L96" s="300"/>
      <c r="M96" s="295"/>
      <c r="N96" s="295"/>
      <c r="O96" s="295"/>
      <c r="P96" s="295"/>
      <c r="Q96" s="300"/>
      <c r="R96" s="300"/>
      <c r="S96" s="300"/>
      <c r="T96" s="300"/>
      <c r="U96" s="300"/>
      <c r="V96" s="300"/>
      <c r="W96" s="300"/>
      <c r="X96" s="300"/>
      <c r="Y96" s="300"/>
      <c r="Z96" s="300"/>
      <c r="AA96" s="305"/>
      <c r="AB96" s="305"/>
      <c r="AC96" s="305"/>
      <c r="AD96" s="305"/>
      <c r="AE96" s="50"/>
      <c r="AF96" s="50"/>
      <c r="AG96" s="50"/>
      <c r="AH96" s="50"/>
      <c r="AI96" s="50"/>
      <c r="AJ96" s="50"/>
      <c r="AK96" s="50"/>
      <c r="AL96" s="50"/>
      <c r="AM96" s="50"/>
      <c r="AN96" s="50"/>
    </row>
    <row r="97" spans="1:40">
      <c r="A97" s="300"/>
      <c r="B97" s="300"/>
      <c r="C97" s="391"/>
      <c r="D97" s="300"/>
      <c r="E97" s="300"/>
      <c r="F97" s="300"/>
      <c r="G97" s="300"/>
      <c r="H97" s="300"/>
      <c r="I97" s="300"/>
      <c r="J97" s="300"/>
      <c r="K97" s="300"/>
      <c r="L97" s="300"/>
      <c r="M97" s="295"/>
      <c r="N97" s="295"/>
      <c r="O97" s="295"/>
      <c r="P97" s="295"/>
      <c r="Q97" s="300"/>
      <c r="R97" s="300"/>
      <c r="S97" s="300"/>
      <c r="T97" s="300"/>
      <c r="U97" s="300"/>
      <c r="V97" s="300"/>
      <c r="W97" s="300"/>
      <c r="X97" s="300"/>
      <c r="Y97" s="300"/>
      <c r="Z97" s="300"/>
      <c r="AA97" s="305"/>
      <c r="AB97" s="305"/>
      <c r="AC97" s="305"/>
      <c r="AD97" s="305"/>
      <c r="AE97" s="50"/>
      <c r="AF97" s="50"/>
      <c r="AG97" s="50"/>
      <c r="AH97" s="50"/>
      <c r="AI97" s="50"/>
      <c r="AJ97" s="50"/>
      <c r="AK97" s="50"/>
      <c r="AL97" s="50"/>
      <c r="AM97" s="50"/>
      <c r="AN97" s="50"/>
    </row>
    <row r="98" spans="1:40">
      <c r="A98" s="300"/>
      <c r="B98" s="300"/>
      <c r="C98" s="391"/>
      <c r="D98" s="300"/>
      <c r="E98" s="300"/>
      <c r="F98" s="300"/>
      <c r="G98" s="300"/>
      <c r="H98" s="300"/>
      <c r="I98" s="300"/>
      <c r="J98" s="300"/>
      <c r="K98" s="300"/>
      <c r="L98" s="300"/>
      <c r="M98" s="295"/>
      <c r="N98" s="295"/>
      <c r="O98" s="295"/>
      <c r="P98" s="295"/>
      <c r="Q98" s="300"/>
      <c r="R98" s="300"/>
      <c r="S98" s="300"/>
      <c r="T98" s="300"/>
      <c r="U98" s="300"/>
      <c r="V98" s="300"/>
      <c r="W98" s="300"/>
      <c r="X98" s="300"/>
      <c r="Y98" s="300"/>
      <c r="Z98" s="300"/>
      <c r="AA98" s="305"/>
      <c r="AB98" s="305"/>
      <c r="AC98" s="305"/>
      <c r="AD98" s="305"/>
      <c r="AE98" s="50"/>
      <c r="AF98" s="50"/>
      <c r="AG98" s="50"/>
      <c r="AH98" s="50"/>
      <c r="AI98" s="50"/>
      <c r="AJ98" s="50"/>
      <c r="AK98" s="50"/>
      <c r="AL98" s="50"/>
      <c r="AM98" s="50"/>
      <c r="AN98" s="50"/>
    </row>
    <row r="99" spans="1:40">
      <c r="A99" s="300"/>
      <c r="B99" s="300"/>
      <c r="C99" s="391"/>
      <c r="D99" s="300"/>
      <c r="E99" s="300"/>
      <c r="F99" s="300"/>
      <c r="G99" s="300"/>
      <c r="H99" s="300"/>
      <c r="I99" s="300"/>
      <c r="J99" s="300"/>
      <c r="K99" s="300"/>
      <c r="L99" s="300"/>
      <c r="M99" s="295"/>
      <c r="N99" s="295"/>
      <c r="O99" s="295"/>
      <c r="P99" s="295"/>
      <c r="Q99" s="300"/>
      <c r="R99" s="300"/>
      <c r="S99" s="300"/>
      <c r="T99" s="300"/>
      <c r="U99" s="300"/>
      <c r="V99" s="300"/>
      <c r="W99" s="300"/>
      <c r="X99" s="300"/>
      <c r="Y99" s="300"/>
      <c r="Z99" s="300"/>
      <c r="AA99" s="305"/>
      <c r="AB99" s="305"/>
      <c r="AC99" s="305"/>
      <c r="AD99" s="305"/>
      <c r="AE99" s="50"/>
      <c r="AF99" s="50"/>
      <c r="AG99" s="50"/>
      <c r="AH99" s="50"/>
      <c r="AI99" s="50"/>
      <c r="AJ99" s="50"/>
      <c r="AK99" s="50"/>
      <c r="AL99" s="50"/>
      <c r="AM99" s="50"/>
      <c r="AN99" s="50"/>
    </row>
    <row r="100" spans="1:40">
      <c r="A100" s="300"/>
      <c r="B100" s="300"/>
      <c r="C100" s="391"/>
      <c r="D100" s="300"/>
      <c r="E100" s="300"/>
      <c r="F100" s="300"/>
      <c r="G100" s="300"/>
      <c r="H100" s="300"/>
      <c r="I100" s="300"/>
      <c r="J100" s="300"/>
      <c r="K100" s="300"/>
      <c r="L100" s="300"/>
      <c r="M100" s="295"/>
      <c r="N100" s="295"/>
      <c r="O100" s="295"/>
      <c r="P100" s="295"/>
      <c r="Q100" s="300"/>
      <c r="R100" s="300"/>
      <c r="S100" s="300"/>
      <c r="T100" s="300"/>
      <c r="U100" s="300"/>
      <c r="V100" s="300"/>
      <c r="W100" s="300"/>
      <c r="X100" s="300"/>
      <c r="Y100" s="300"/>
      <c r="Z100" s="300"/>
      <c r="AA100" s="305"/>
      <c r="AB100" s="305"/>
      <c r="AC100" s="305"/>
      <c r="AD100" s="305"/>
      <c r="AE100" s="50"/>
      <c r="AF100" s="50"/>
      <c r="AG100" s="50"/>
      <c r="AH100" s="50"/>
      <c r="AI100" s="50"/>
      <c r="AJ100" s="50"/>
      <c r="AK100" s="50"/>
      <c r="AL100" s="50"/>
      <c r="AM100" s="50"/>
      <c r="AN100" s="50"/>
    </row>
    <row r="101" spans="1:40">
      <c r="A101" s="300"/>
      <c r="B101" s="300"/>
      <c r="C101" s="391"/>
      <c r="D101" s="300"/>
      <c r="E101" s="300"/>
      <c r="F101" s="300"/>
      <c r="G101" s="300"/>
      <c r="H101" s="300"/>
      <c r="I101" s="300"/>
      <c r="J101" s="300"/>
      <c r="K101" s="300"/>
      <c r="L101" s="300"/>
      <c r="M101" s="295"/>
      <c r="N101" s="295"/>
      <c r="O101" s="295"/>
      <c r="P101" s="295"/>
      <c r="Q101" s="300"/>
      <c r="R101" s="300"/>
      <c r="S101" s="300"/>
      <c r="T101" s="300"/>
      <c r="U101" s="300"/>
      <c r="V101" s="300"/>
      <c r="W101" s="300"/>
      <c r="X101" s="300"/>
      <c r="Y101" s="300"/>
      <c r="Z101" s="300"/>
      <c r="AA101" s="305"/>
      <c r="AB101" s="305"/>
      <c r="AC101" s="305"/>
      <c r="AD101" s="305"/>
      <c r="AE101" s="50"/>
      <c r="AF101" s="50"/>
      <c r="AG101" s="50"/>
      <c r="AH101" s="50"/>
      <c r="AI101" s="50"/>
      <c r="AJ101" s="50"/>
      <c r="AK101" s="50"/>
      <c r="AL101" s="50"/>
      <c r="AM101" s="50"/>
      <c r="AN101" s="50"/>
    </row>
    <row r="102" spans="1:40">
      <c r="A102" s="300"/>
      <c r="B102" s="300"/>
      <c r="C102" s="391"/>
      <c r="D102" s="300"/>
      <c r="E102" s="300"/>
      <c r="F102" s="300"/>
      <c r="G102" s="300"/>
      <c r="H102" s="300"/>
      <c r="I102" s="300"/>
      <c r="J102" s="300"/>
      <c r="K102" s="300"/>
      <c r="L102" s="300"/>
      <c r="M102" s="295"/>
      <c r="N102" s="295"/>
      <c r="O102" s="295"/>
      <c r="P102" s="295"/>
      <c r="Q102" s="300"/>
      <c r="R102" s="300"/>
      <c r="S102" s="300"/>
      <c r="T102" s="300"/>
      <c r="U102" s="300"/>
      <c r="V102" s="300"/>
      <c r="W102" s="300"/>
      <c r="X102" s="300"/>
      <c r="Y102" s="300"/>
      <c r="Z102" s="300"/>
      <c r="AA102" s="305"/>
      <c r="AB102" s="305"/>
      <c r="AC102" s="305"/>
      <c r="AD102" s="305"/>
      <c r="AE102" s="50"/>
      <c r="AF102" s="50"/>
      <c r="AG102" s="50"/>
      <c r="AH102" s="50"/>
      <c r="AI102" s="50"/>
      <c r="AJ102" s="50"/>
      <c r="AK102" s="50"/>
      <c r="AL102" s="50"/>
      <c r="AM102" s="50"/>
      <c r="AN102" s="50"/>
    </row>
    <row r="103" spans="1:40">
      <c r="A103" s="300"/>
      <c r="B103" s="300"/>
      <c r="C103" s="391"/>
      <c r="D103" s="300"/>
      <c r="E103" s="300"/>
      <c r="F103" s="300"/>
      <c r="G103" s="300"/>
      <c r="H103" s="300"/>
      <c r="I103" s="300"/>
      <c r="J103" s="300"/>
      <c r="K103" s="300"/>
      <c r="L103" s="300"/>
      <c r="M103" s="295"/>
      <c r="N103" s="295"/>
      <c r="O103" s="295"/>
      <c r="P103" s="295"/>
      <c r="Q103" s="300"/>
      <c r="R103" s="300"/>
      <c r="S103" s="300"/>
      <c r="T103" s="300"/>
      <c r="U103" s="300"/>
      <c r="V103" s="300"/>
      <c r="W103" s="300"/>
      <c r="X103" s="300"/>
      <c r="Y103" s="300"/>
      <c r="Z103" s="300"/>
      <c r="AA103" s="305"/>
      <c r="AB103" s="305"/>
      <c r="AC103" s="305"/>
      <c r="AD103" s="305"/>
      <c r="AE103" s="50"/>
      <c r="AF103" s="50"/>
      <c r="AG103" s="50"/>
      <c r="AH103" s="50"/>
      <c r="AI103" s="50"/>
      <c r="AJ103" s="50"/>
      <c r="AK103" s="50"/>
      <c r="AL103" s="50"/>
      <c r="AM103" s="50"/>
      <c r="AN103" s="50"/>
    </row>
    <row r="104" spans="1:40">
      <c r="A104" s="300"/>
      <c r="B104" s="300"/>
      <c r="C104" s="391"/>
      <c r="D104" s="300"/>
      <c r="E104" s="300"/>
      <c r="F104" s="300"/>
      <c r="G104" s="300"/>
      <c r="H104" s="300"/>
      <c r="I104" s="300"/>
      <c r="J104" s="300"/>
      <c r="K104" s="300"/>
      <c r="L104" s="300"/>
      <c r="M104" s="295"/>
      <c r="N104" s="295"/>
      <c r="O104" s="295"/>
      <c r="P104" s="295"/>
      <c r="Q104" s="300"/>
      <c r="R104" s="300"/>
      <c r="S104" s="300"/>
      <c r="T104" s="300"/>
      <c r="U104" s="300"/>
      <c r="V104" s="300"/>
      <c r="W104" s="300"/>
      <c r="X104" s="300"/>
      <c r="Y104" s="300"/>
      <c r="Z104" s="300"/>
      <c r="AA104" s="305"/>
      <c r="AB104" s="305"/>
      <c r="AC104" s="305"/>
      <c r="AD104" s="305"/>
      <c r="AE104" s="50"/>
      <c r="AF104" s="50"/>
      <c r="AG104" s="50"/>
      <c r="AH104" s="50"/>
      <c r="AI104" s="50"/>
      <c r="AJ104" s="50"/>
      <c r="AK104" s="50"/>
      <c r="AL104" s="50"/>
      <c r="AM104" s="50"/>
      <c r="AN104" s="50"/>
    </row>
    <row r="105" spans="1:40">
      <c r="A105" s="300"/>
      <c r="B105" s="300"/>
      <c r="C105" s="391"/>
      <c r="D105" s="300"/>
      <c r="E105" s="300"/>
      <c r="F105" s="300"/>
      <c r="G105" s="300"/>
      <c r="H105" s="300"/>
      <c r="I105" s="300"/>
      <c r="J105" s="300"/>
      <c r="K105" s="300"/>
      <c r="L105" s="300"/>
      <c r="M105" s="295"/>
      <c r="N105" s="295"/>
      <c r="O105" s="295"/>
      <c r="P105" s="295"/>
      <c r="Q105" s="300"/>
      <c r="R105" s="300"/>
      <c r="S105" s="300"/>
      <c r="T105" s="300"/>
      <c r="U105" s="300"/>
      <c r="V105" s="300"/>
      <c r="W105" s="300"/>
      <c r="X105" s="300"/>
      <c r="Y105" s="300"/>
      <c r="Z105" s="300"/>
      <c r="AA105" s="305"/>
      <c r="AB105" s="305"/>
      <c r="AC105" s="305"/>
      <c r="AD105" s="305"/>
      <c r="AE105" s="50"/>
      <c r="AF105" s="50"/>
      <c r="AG105" s="50"/>
      <c r="AH105" s="50"/>
      <c r="AI105" s="50"/>
      <c r="AJ105" s="50"/>
      <c r="AK105" s="50"/>
      <c r="AL105" s="50"/>
      <c r="AM105" s="50"/>
      <c r="AN105" s="50"/>
    </row>
    <row r="106" spans="1:40">
      <c r="A106" s="300"/>
      <c r="B106" s="300"/>
      <c r="C106" s="391"/>
      <c r="D106" s="300"/>
      <c r="E106" s="300"/>
      <c r="F106" s="300"/>
      <c r="G106" s="300"/>
      <c r="H106" s="300"/>
      <c r="I106" s="300"/>
      <c r="J106" s="300"/>
      <c r="K106" s="300"/>
      <c r="L106" s="300"/>
      <c r="M106" s="295"/>
      <c r="N106" s="295"/>
      <c r="O106" s="295"/>
      <c r="P106" s="295"/>
      <c r="Q106" s="300"/>
      <c r="R106" s="300"/>
      <c r="S106" s="300"/>
      <c r="T106" s="300"/>
      <c r="U106" s="300"/>
      <c r="V106" s="300"/>
      <c r="W106" s="300"/>
      <c r="X106" s="300"/>
      <c r="Y106" s="300"/>
      <c r="Z106" s="300"/>
      <c r="AA106" s="305"/>
      <c r="AB106" s="305"/>
      <c r="AC106" s="305"/>
      <c r="AD106" s="305"/>
      <c r="AE106" s="50"/>
      <c r="AF106" s="50"/>
      <c r="AG106" s="50"/>
      <c r="AH106" s="50"/>
      <c r="AI106" s="50"/>
      <c r="AJ106" s="50"/>
      <c r="AK106" s="50"/>
      <c r="AL106" s="50"/>
      <c r="AM106" s="50"/>
      <c r="AN106" s="50"/>
    </row>
    <row r="107" spans="1:40">
      <c r="A107" s="300"/>
      <c r="B107" s="300"/>
      <c r="C107" s="391"/>
      <c r="D107" s="300"/>
      <c r="E107" s="300"/>
      <c r="F107" s="300"/>
      <c r="G107" s="300"/>
      <c r="H107" s="300"/>
      <c r="I107" s="300"/>
      <c r="J107" s="300"/>
      <c r="K107" s="300"/>
      <c r="L107" s="300"/>
      <c r="M107" s="295"/>
      <c r="N107" s="295"/>
      <c r="O107" s="295"/>
      <c r="P107" s="295"/>
      <c r="Q107" s="300"/>
      <c r="R107" s="300"/>
      <c r="S107" s="300"/>
      <c r="T107" s="300"/>
      <c r="U107" s="300"/>
      <c r="V107" s="300"/>
      <c r="W107" s="300"/>
      <c r="X107" s="300"/>
      <c r="Y107" s="300"/>
      <c r="Z107" s="300"/>
      <c r="AA107" s="305"/>
      <c r="AB107" s="305"/>
      <c r="AC107" s="305"/>
      <c r="AD107" s="305"/>
      <c r="AE107" s="50"/>
      <c r="AF107" s="50"/>
      <c r="AG107" s="50"/>
      <c r="AH107" s="50"/>
      <c r="AI107" s="50"/>
      <c r="AJ107" s="50"/>
      <c r="AK107" s="50"/>
      <c r="AL107" s="50"/>
      <c r="AM107" s="50"/>
      <c r="AN107" s="50"/>
    </row>
    <row r="108" spans="1:40">
      <c r="A108" s="300"/>
      <c r="B108" s="300"/>
      <c r="C108" s="391"/>
      <c r="D108" s="300"/>
      <c r="E108" s="300"/>
      <c r="F108" s="300"/>
      <c r="G108" s="300"/>
      <c r="H108" s="300"/>
      <c r="I108" s="300"/>
      <c r="J108" s="300"/>
      <c r="K108" s="300"/>
      <c r="L108" s="300"/>
      <c r="M108" s="295"/>
      <c r="N108" s="295"/>
      <c r="O108" s="295"/>
      <c r="P108" s="295"/>
      <c r="Q108" s="300"/>
      <c r="R108" s="300"/>
      <c r="S108" s="300"/>
      <c r="T108" s="300"/>
      <c r="U108" s="300"/>
      <c r="V108" s="300"/>
      <c r="W108" s="300"/>
      <c r="X108" s="300"/>
      <c r="Y108" s="300"/>
      <c r="Z108" s="300"/>
      <c r="AA108" s="305"/>
      <c r="AB108" s="305"/>
      <c r="AC108" s="305"/>
      <c r="AD108" s="305"/>
      <c r="AE108" s="50"/>
      <c r="AF108" s="50"/>
      <c r="AG108" s="50"/>
      <c r="AH108" s="50"/>
      <c r="AI108" s="50"/>
      <c r="AJ108" s="50"/>
      <c r="AK108" s="50"/>
      <c r="AL108" s="50"/>
      <c r="AM108" s="50"/>
      <c r="AN108" s="50"/>
    </row>
    <row r="109" spans="1:40">
      <c r="A109" s="300"/>
      <c r="B109" s="300"/>
      <c r="C109" s="391"/>
      <c r="D109" s="300"/>
      <c r="E109" s="300"/>
      <c r="F109" s="300"/>
      <c r="G109" s="300"/>
      <c r="H109" s="300"/>
      <c r="I109" s="300"/>
      <c r="J109" s="300"/>
      <c r="K109" s="300"/>
      <c r="L109" s="300"/>
      <c r="M109" s="295"/>
      <c r="N109" s="295"/>
      <c r="O109" s="295"/>
      <c r="P109" s="295"/>
      <c r="Q109" s="300"/>
      <c r="R109" s="300"/>
      <c r="S109" s="300"/>
      <c r="T109" s="300"/>
      <c r="U109" s="300"/>
      <c r="V109" s="300"/>
      <c r="W109" s="300"/>
      <c r="X109" s="300"/>
      <c r="Y109" s="300"/>
      <c r="Z109" s="300"/>
      <c r="AA109" s="305"/>
      <c r="AB109" s="305"/>
      <c r="AC109" s="305"/>
      <c r="AD109" s="305"/>
      <c r="AE109" s="50"/>
      <c r="AF109" s="50"/>
      <c r="AG109" s="50"/>
      <c r="AH109" s="50"/>
      <c r="AI109" s="50"/>
      <c r="AJ109" s="50"/>
      <c r="AK109" s="50"/>
      <c r="AL109" s="50"/>
      <c r="AM109" s="50"/>
      <c r="AN109" s="50"/>
    </row>
    <row r="110" spans="1:40">
      <c r="A110" s="300"/>
      <c r="B110" s="300"/>
      <c r="C110" s="391"/>
      <c r="D110" s="300"/>
      <c r="E110" s="300"/>
      <c r="F110" s="300"/>
      <c r="G110" s="300"/>
      <c r="H110" s="300"/>
      <c r="I110" s="300"/>
      <c r="J110" s="300"/>
      <c r="K110" s="300"/>
      <c r="L110" s="300"/>
      <c r="M110" s="295"/>
      <c r="N110" s="295"/>
      <c r="O110" s="295"/>
      <c r="P110" s="295"/>
      <c r="Q110" s="300"/>
      <c r="R110" s="300"/>
      <c r="S110" s="300"/>
      <c r="T110" s="300"/>
      <c r="U110" s="300"/>
      <c r="V110" s="300"/>
      <c r="W110" s="300"/>
      <c r="X110" s="300"/>
      <c r="Y110" s="300"/>
      <c r="Z110" s="300"/>
      <c r="AA110" s="305"/>
      <c r="AB110" s="305"/>
      <c r="AC110" s="305"/>
      <c r="AD110" s="305"/>
      <c r="AE110" s="50"/>
      <c r="AF110" s="50"/>
      <c r="AG110" s="50"/>
      <c r="AH110" s="50"/>
      <c r="AI110" s="50"/>
      <c r="AJ110" s="50"/>
      <c r="AK110" s="50"/>
      <c r="AL110" s="50"/>
      <c r="AM110" s="50"/>
      <c r="AN110" s="50"/>
    </row>
    <row r="111" spans="1:40">
      <c r="A111" s="300"/>
      <c r="B111" s="300"/>
      <c r="C111" s="391"/>
      <c r="D111" s="300"/>
      <c r="E111" s="300"/>
      <c r="F111" s="300"/>
      <c r="G111" s="300"/>
      <c r="H111" s="300"/>
      <c r="I111" s="300"/>
      <c r="J111" s="300"/>
      <c r="K111" s="300"/>
      <c r="L111" s="300"/>
      <c r="M111" s="295"/>
      <c r="N111" s="295"/>
      <c r="O111" s="295"/>
      <c r="P111" s="295"/>
      <c r="Q111" s="300"/>
      <c r="R111" s="300"/>
      <c r="S111" s="300"/>
      <c r="T111" s="300"/>
      <c r="U111" s="300"/>
      <c r="V111" s="300"/>
      <c r="W111" s="300"/>
      <c r="X111" s="300"/>
      <c r="Y111" s="300"/>
      <c r="Z111" s="300"/>
      <c r="AA111" s="305"/>
      <c r="AB111" s="305"/>
      <c r="AC111" s="305"/>
      <c r="AD111" s="305"/>
      <c r="AE111" s="50"/>
      <c r="AF111" s="50"/>
      <c r="AG111" s="50"/>
      <c r="AH111" s="50"/>
      <c r="AI111" s="50"/>
      <c r="AJ111" s="50"/>
      <c r="AK111" s="50"/>
      <c r="AL111" s="50"/>
      <c r="AM111" s="50"/>
      <c r="AN111" s="50"/>
    </row>
    <row r="112" spans="1:40">
      <c r="A112" s="300"/>
      <c r="B112" s="300"/>
      <c r="C112" s="391"/>
      <c r="D112" s="300"/>
      <c r="E112" s="300"/>
      <c r="F112" s="300"/>
      <c r="G112" s="300"/>
      <c r="H112" s="300"/>
      <c r="I112" s="300"/>
      <c r="J112" s="300"/>
      <c r="K112" s="300"/>
      <c r="L112" s="300"/>
      <c r="M112" s="295"/>
      <c r="N112" s="295"/>
      <c r="O112" s="295"/>
      <c r="P112" s="295"/>
      <c r="Q112" s="300"/>
      <c r="R112" s="300"/>
      <c r="S112" s="300"/>
      <c r="T112" s="300"/>
      <c r="U112" s="300"/>
      <c r="V112" s="300"/>
      <c r="W112" s="300"/>
      <c r="X112" s="300"/>
      <c r="Y112" s="300"/>
      <c r="Z112" s="300"/>
      <c r="AA112" s="305"/>
      <c r="AB112" s="305"/>
      <c r="AC112" s="305"/>
      <c r="AD112" s="305"/>
      <c r="AE112" s="50"/>
      <c r="AF112" s="50"/>
      <c r="AG112" s="50"/>
      <c r="AH112" s="50"/>
      <c r="AI112" s="50"/>
      <c r="AJ112" s="50"/>
      <c r="AK112" s="50"/>
      <c r="AL112" s="50"/>
      <c r="AM112" s="50"/>
      <c r="AN112" s="50"/>
    </row>
    <row r="113" spans="1:40">
      <c r="A113" s="300"/>
      <c r="B113" s="300"/>
      <c r="C113" s="391"/>
      <c r="D113" s="300"/>
      <c r="E113" s="300"/>
      <c r="F113" s="300"/>
      <c r="G113" s="300"/>
      <c r="H113" s="300"/>
      <c r="I113" s="300"/>
      <c r="J113" s="300"/>
      <c r="K113" s="300"/>
      <c r="L113" s="300"/>
      <c r="M113" s="295"/>
      <c r="N113" s="295"/>
      <c r="O113" s="295"/>
      <c r="P113" s="295"/>
      <c r="Q113" s="300"/>
      <c r="R113" s="300"/>
      <c r="S113" s="300"/>
      <c r="T113" s="300"/>
      <c r="U113" s="300"/>
      <c r="V113" s="300"/>
      <c r="W113" s="300"/>
      <c r="X113" s="300"/>
      <c r="Y113" s="300"/>
      <c r="Z113" s="300"/>
      <c r="AA113" s="305"/>
      <c r="AB113" s="305"/>
      <c r="AC113" s="305"/>
      <c r="AD113" s="305"/>
      <c r="AE113" s="50"/>
      <c r="AF113" s="50"/>
      <c r="AG113" s="50"/>
      <c r="AH113" s="50"/>
      <c r="AI113" s="50"/>
      <c r="AJ113" s="50"/>
      <c r="AK113" s="50"/>
      <c r="AL113" s="50"/>
      <c r="AM113" s="50"/>
      <c r="AN113" s="50"/>
    </row>
    <row r="114" spans="1:40">
      <c r="A114" s="300"/>
      <c r="B114" s="300"/>
      <c r="C114" s="391"/>
      <c r="D114" s="300"/>
      <c r="E114" s="300"/>
      <c r="F114" s="300"/>
      <c r="G114" s="300"/>
      <c r="H114" s="300"/>
      <c r="I114" s="300"/>
      <c r="J114" s="300"/>
      <c r="K114" s="300"/>
      <c r="L114" s="300"/>
      <c r="M114" s="295"/>
      <c r="N114" s="295"/>
      <c r="O114" s="295"/>
      <c r="P114" s="295"/>
      <c r="Q114" s="300"/>
      <c r="R114" s="300"/>
      <c r="S114" s="300"/>
      <c r="T114" s="300"/>
      <c r="U114" s="300"/>
      <c r="V114" s="300"/>
      <c r="W114" s="300"/>
      <c r="X114" s="300"/>
      <c r="Y114" s="300"/>
      <c r="Z114" s="300"/>
      <c r="AA114" s="305"/>
      <c r="AB114" s="305"/>
      <c r="AC114" s="305"/>
      <c r="AD114" s="305"/>
      <c r="AE114" s="50"/>
      <c r="AF114" s="50"/>
      <c r="AG114" s="50"/>
      <c r="AH114" s="50"/>
      <c r="AI114" s="50"/>
      <c r="AJ114" s="50"/>
      <c r="AK114" s="50"/>
      <c r="AL114" s="50"/>
      <c r="AM114" s="50"/>
      <c r="AN114" s="50"/>
    </row>
    <row r="115" spans="1:40">
      <c r="A115" s="300"/>
      <c r="B115" s="300"/>
      <c r="C115" s="391"/>
      <c r="D115" s="300"/>
      <c r="E115" s="300"/>
      <c r="F115" s="300"/>
      <c r="G115" s="300"/>
      <c r="H115" s="300"/>
      <c r="I115" s="300"/>
      <c r="J115" s="300"/>
      <c r="K115" s="300"/>
      <c r="L115" s="300"/>
      <c r="M115" s="295"/>
      <c r="N115" s="295"/>
      <c r="O115" s="295"/>
      <c r="P115" s="295"/>
      <c r="Q115" s="300"/>
      <c r="R115" s="300"/>
      <c r="S115" s="300"/>
      <c r="T115" s="300"/>
      <c r="U115" s="300"/>
      <c r="V115" s="300"/>
      <c r="W115" s="300"/>
      <c r="X115" s="300"/>
      <c r="Y115" s="300"/>
      <c r="Z115" s="300"/>
      <c r="AA115" s="305"/>
      <c r="AB115" s="305"/>
      <c r="AC115" s="305"/>
      <c r="AD115" s="305"/>
      <c r="AE115" s="50"/>
      <c r="AF115" s="50"/>
      <c r="AG115" s="50"/>
      <c r="AH115" s="50"/>
      <c r="AI115" s="50"/>
      <c r="AJ115" s="50"/>
      <c r="AK115" s="50"/>
      <c r="AL115" s="50"/>
      <c r="AM115" s="50"/>
      <c r="AN115" s="50"/>
    </row>
    <row r="116" spans="1:40">
      <c r="A116" s="20"/>
      <c r="B116" s="20"/>
      <c r="C116" s="22"/>
      <c r="D116" s="20"/>
      <c r="E116" s="20"/>
      <c r="F116" s="20"/>
      <c r="G116" s="20"/>
      <c r="H116" s="20"/>
      <c r="I116" s="20"/>
      <c r="J116" s="20"/>
      <c r="K116" s="20"/>
      <c r="L116" s="20"/>
      <c r="M116" s="20"/>
      <c r="N116" s="20"/>
      <c r="O116" s="20"/>
      <c r="P116" s="20"/>
      <c r="AA116" s="50"/>
      <c r="AB116" s="50"/>
      <c r="AC116" s="50"/>
      <c r="AD116" s="50"/>
      <c r="AE116" s="50"/>
      <c r="AF116" s="50"/>
      <c r="AG116" s="50"/>
      <c r="AH116" s="50"/>
      <c r="AI116" s="50"/>
      <c r="AJ116" s="50"/>
      <c r="AK116" s="50"/>
      <c r="AL116" s="50"/>
      <c r="AM116" s="50"/>
      <c r="AN116" s="50"/>
    </row>
    <row r="117" spans="1:40">
      <c r="A117" s="20"/>
      <c r="B117" s="20"/>
      <c r="C117" s="22"/>
      <c r="D117" s="20"/>
      <c r="E117" s="20"/>
      <c r="F117" s="20"/>
      <c r="G117" s="20"/>
      <c r="H117" s="20"/>
      <c r="I117" s="20"/>
      <c r="J117" s="20"/>
      <c r="K117" s="20"/>
      <c r="L117" s="20"/>
      <c r="M117" s="20"/>
      <c r="N117" s="20"/>
      <c r="O117" s="20"/>
      <c r="P117" s="20"/>
      <c r="AA117" s="50"/>
      <c r="AB117" s="50"/>
      <c r="AC117" s="50"/>
      <c r="AD117" s="50"/>
      <c r="AE117" s="50"/>
      <c r="AF117" s="50"/>
      <c r="AG117" s="50"/>
      <c r="AH117" s="50"/>
      <c r="AI117" s="50"/>
      <c r="AJ117" s="50"/>
      <c r="AK117" s="50"/>
      <c r="AL117" s="50"/>
      <c r="AM117" s="50"/>
      <c r="AN117" s="50"/>
    </row>
    <row r="118" spans="1:40">
      <c r="A118" s="20"/>
      <c r="B118" s="20"/>
      <c r="C118" s="22"/>
      <c r="D118" s="20"/>
      <c r="E118" s="20"/>
      <c r="F118" s="20"/>
      <c r="G118" s="20"/>
      <c r="H118" s="20"/>
      <c r="I118" s="20"/>
      <c r="J118" s="20"/>
      <c r="K118" s="20"/>
      <c r="L118" s="20"/>
      <c r="M118" s="20"/>
      <c r="N118" s="20"/>
      <c r="O118" s="20"/>
      <c r="P118" s="20"/>
      <c r="AA118" s="50"/>
      <c r="AB118" s="50"/>
      <c r="AC118" s="50"/>
      <c r="AD118" s="50"/>
      <c r="AE118" s="50"/>
      <c r="AF118" s="50"/>
      <c r="AG118" s="50"/>
      <c r="AH118" s="50"/>
      <c r="AI118" s="50"/>
      <c r="AJ118" s="50"/>
      <c r="AK118" s="50"/>
      <c r="AL118" s="50"/>
      <c r="AM118" s="50"/>
      <c r="AN118" s="50"/>
    </row>
    <row r="119" spans="1:40">
      <c r="A119" s="20"/>
      <c r="B119" s="20"/>
      <c r="C119" s="22"/>
      <c r="D119" s="20"/>
      <c r="E119" s="20"/>
      <c r="F119" s="20"/>
      <c r="G119" s="20"/>
      <c r="H119" s="20"/>
      <c r="I119" s="20"/>
      <c r="J119" s="20"/>
      <c r="K119" s="20"/>
      <c r="L119" s="20"/>
      <c r="M119" s="20"/>
      <c r="N119" s="20"/>
      <c r="O119" s="20"/>
      <c r="P119" s="20"/>
      <c r="AA119" s="50"/>
      <c r="AB119" s="50"/>
      <c r="AC119" s="50"/>
      <c r="AD119" s="50"/>
      <c r="AE119" s="50"/>
      <c r="AF119" s="50"/>
      <c r="AG119" s="50"/>
      <c r="AH119" s="50"/>
      <c r="AI119" s="50"/>
      <c r="AJ119" s="50"/>
      <c r="AK119" s="50"/>
      <c r="AL119" s="50"/>
      <c r="AM119" s="50"/>
      <c r="AN119" s="50"/>
    </row>
    <row r="120" spans="1:40">
      <c r="A120" s="20"/>
      <c r="B120" s="20"/>
      <c r="C120" s="22"/>
      <c r="D120" s="20"/>
      <c r="E120" s="20"/>
      <c r="F120" s="20"/>
      <c r="G120" s="20"/>
      <c r="H120" s="20"/>
      <c r="I120" s="20"/>
      <c r="J120" s="20"/>
      <c r="K120" s="20"/>
      <c r="L120" s="20"/>
      <c r="M120" s="20"/>
      <c r="N120" s="20"/>
      <c r="O120" s="20"/>
      <c r="P120" s="20"/>
      <c r="AA120" s="50"/>
      <c r="AB120" s="50"/>
      <c r="AC120" s="50"/>
      <c r="AD120" s="50"/>
      <c r="AE120" s="50"/>
      <c r="AF120" s="50"/>
      <c r="AG120" s="50"/>
      <c r="AH120" s="50"/>
      <c r="AI120" s="50"/>
      <c r="AJ120" s="50"/>
      <c r="AK120" s="50"/>
      <c r="AL120" s="50"/>
      <c r="AM120" s="50"/>
      <c r="AN120" s="50"/>
    </row>
    <row r="121" spans="1:40">
      <c r="A121" s="20"/>
      <c r="B121" s="20"/>
      <c r="C121" s="22"/>
      <c r="D121" s="20"/>
      <c r="E121" s="20"/>
      <c r="F121" s="20"/>
      <c r="G121" s="20"/>
      <c r="H121" s="20"/>
      <c r="I121" s="20"/>
      <c r="J121" s="20"/>
      <c r="K121" s="20"/>
      <c r="L121" s="20"/>
      <c r="M121" s="20"/>
      <c r="N121" s="20"/>
      <c r="O121" s="20"/>
      <c r="P121" s="20"/>
      <c r="AA121" s="50"/>
      <c r="AB121" s="50"/>
      <c r="AC121" s="50"/>
      <c r="AD121" s="50"/>
      <c r="AE121" s="50"/>
      <c r="AF121" s="50"/>
      <c r="AG121" s="50"/>
      <c r="AH121" s="50"/>
      <c r="AI121" s="50"/>
      <c r="AJ121" s="50"/>
      <c r="AK121" s="50"/>
      <c r="AL121" s="50"/>
      <c r="AM121" s="50"/>
      <c r="AN121" s="50"/>
    </row>
    <row r="122" spans="1:40">
      <c r="A122" s="20"/>
      <c r="B122" s="20"/>
      <c r="C122" s="22"/>
      <c r="D122" s="20"/>
      <c r="E122" s="20"/>
      <c r="F122" s="20"/>
      <c r="G122" s="20"/>
      <c r="H122" s="20"/>
      <c r="I122" s="20"/>
      <c r="J122" s="20"/>
      <c r="K122" s="20"/>
      <c r="L122" s="20"/>
      <c r="M122" s="20"/>
      <c r="N122" s="20"/>
      <c r="O122" s="20"/>
      <c r="P122" s="20"/>
      <c r="AA122" s="50"/>
      <c r="AB122" s="50"/>
      <c r="AC122" s="50"/>
      <c r="AD122" s="50"/>
      <c r="AE122" s="50"/>
      <c r="AF122" s="50"/>
      <c r="AG122" s="50"/>
      <c r="AH122" s="50"/>
      <c r="AI122" s="50"/>
      <c r="AJ122" s="50"/>
      <c r="AK122" s="50"/>
      <c r="AL122" s="50"/>
      <c r="AM122" s="50"/>
      <c r="AN122" s="50"/>
    </row>
    <row r="123" spans="1:40">
      <c r="A123" s="20"/>
      <c r="B123" s="20"/>
      <c r="C123" s="22"/>
      <c r="D123" s="20"/>
      <c r="E123" s="20"/>
      <c r="F123" s="20"/>
      <c r="G123" s="20"/>
      <c r="H123" s="20"/>
      <c r="I123" s="20"/>
      <c r="J123" s="20"/>
      <c r="K123" s="20"/>
      <c r="L123" s="20"/>
      <c r="M123" s="20"/>
      <c r="N123" s="20"/>
      <c r="O123" s="20"/>
      <c r="P123" s="20"/>
      <c r="AA123" s="50"/>
      <c r="AB123" s="50"/>
      <c r="AC123" s="50"/>
      <c r="AD123" s="50"/>
      <c r="AE123" s="50"/>
      <c r="AF123" s="50"/>
      <c r="AG123" s="50"/>
      <c r="AH123" s="50"/>
      <c r="AI123" s="50"/>
      <c r="AJ123" s="50"/>
      <c r="AK123" s="50"/>
      <c r="AL123" s="50"/>
      <c r="AM123" s="50"/>
      <c r="AN123" s="50"/>
    </row>
    <row r="124" spans="1:40">
      <c r="A124" s="20"/>
      <c r="B124" s="20"/>
      <c r="C124" s="22"/>
      <c r="D124" s="20"/>
      <c r="E124" s="20"/>
      <c r="F124" s="20"/>
      <c r="G124" s="20"/>
      <c r="H124" s="20"/>
      <c r="I124" s="20"/>
      <c r="J124" s="20"/>
      <c r="K124" s="20"/>
      <c r="L124" s="20"/>
      <c r="M124" s="20"/>
      <c r="N124" s="20"/>
      <c r="O124" s="20"/>
      <c r="P124" s="20"/>
      <c r="AA124" s="50"/>
      <c r="AB124" s="50"/>
      <c r="AC124" s="50"/>
      <c r="AD124" s="50"/>
      <c r="AE124" s="50"/>
      <c r="AF124" s="50"/>
      <c r="AG124" s="50"/>
      <c r="AH124" s="50"/>
      <c r="AI124" s="50"/>
      <c r="AJ124" s="50"/>
      <c r="AK124" s="50"/>
      <c r="AL124" s="50"/>
      <c r="AM124" s="50"/>
      <c r="AN124" s="50"/>
    </row>
    <row r="125" spans="1:40">
      <c r="A125" s="20"/>
      <c r="B125" s="20"/>
      <c r="C125" s="22"/>
      <c r="D125" s="20"/>
      <c r="E125" s="20"/>
      <c r="F125" s="20"/>
      <c r="G125" s="20"/>
      <c r="H125" s="20"/>
      <c r="I125" s="20"/>
      <c r="J125" s="20"/>
      <c r="K125" s="20"/>
      <c r="L125" s="20"/>
      <c r="M125" s="20"/>
      <c r="N125" s="20"/>
      <c r="O125" s="20"/>
      <c r="P125" s="20"/>
      <c r="AA125" s="50"/>
      <c r="AB125" s="50"/>
      <c r="AC125" s="50"/>
      <c r="AD125" s="50"/>
      <c r="AE125" s="50"/>
      <c r="AF125" s="50"/>
      <c r="AG125" s="50"/>
      <c r="AH125" s="50"/>
      <c r="AI125" s="50"/>
      <c r="AJ125" s="50"/>
      <c r="AK125" s="50"/>
      <c r="AL125" s="50"/>
      <c r="AM125" s="50"/>
      <c r="AN125" s="50"/>
    </row>
    <row r="126" spans="1:40">
      <c r="A126" s="20"/>
      <c r="B126" s="20"/>
      <c r="C126" s="22"/>
      <c r="D126" s="20"/>
      <c r="E126" s="20"/>
      <c r="F126" s="20"/>
      <c r="G126" s="20"/>
      <c r="H126" s="20"/>
      <c r="I126" s="20"/>
      <c r="J126" s="20"/>
      <c r="K126" s="20"/>
      <c r="L126" s="20"/>
      <c r="M126" s="20"/>
      <c r="N126" s="20"/>
      <c r="O126" s="20"/>
      <c r="P126" s="20"/>
      <c r="AA126" s="50"/>
      <c r="AB126" s="50"/>
      <c r="AC126" s="50"/>
      <c r="AD126" s="50"/>
      <c r="AE126" s="50"/>
      <c r="AF126" s="50"/>
      <c r="AG126" s="50"/>
      <c r="AH126" s="50"/>
      <c r="AI126" s="50"/>
      <c r="AJ126" s="50"/>
      <c r="AK126" s="50"/>
      <c r="AL126" s="50"/>
      <c r="AM126" s="50"/>
      <c r="AN126" s="50"/>
    </row>
    <row r="127" spans="1:40">
      <c r="A127" s="20"/>
      <c r="B127" s="20"/>
      <c r="C127" s="22"/>
      <c r="D127" s="20"/>
      <c r="E127" s="20"/>
      <c r="F127" s="20"/>
      <c r="G127" s="20"/>
      <c r="H127" s="20"/>
      <c r="I127" s="20"/>
      <c r="J127" s="20"/>
      <c r="K127" s="20"/>
      <c r="L127" s="20"/>
      <c r="M127" s="20"/>
      <c r="N127" s="20"/>
      <c r="O127" s="20"/>
      <c r="P127" s="20"/>
      <c r="AA127" s="50"/>
      <c r="AB127" s="50"/>
      <c r="AC127" s="50"/>
      <c r="AD127" s="50"/>
      <c r="AE127" s="50"/>
      <c r="AF127" s="50"/>
      <c r="AG127" s="50"/>
      <c r="AH127" s="50"/>
      <c r="AI127" s="50"/>
      <c r="AJ127" s="50"/>
      <c r="AK127" s="50"/>
      <c r="AL127" s="50"/>
      <c r="AM127" s="50"/>
      <c r="AN127" s="50"/>
    </row>
    <row r="128" spans="1:40" s="20" customFormat="1">
      <c r="C128" s="22"/>
    </row>
    <row r="129" spans="3:3" s="20" customFormat="1">
      <c r="C129" s="22"/>
    </row>
    <row r="130" spans="3:3" s="20" customFormat="1">
      <c r="C130" s="22"/>
    </row>
    <row r="131" spans="3:3" s="20" customFormat="1">
      <c r="C131" s="22"/>
    </row>
    <row r="132" spans="3:3" s="20" customFormat="1">
      <c r="C132" s="22"/>
    </row>
    <row r="133" spans="3:3" s="20" customFormat="1">
      <c r="C133" s="22"/>
    </row>
    <row r="134" spans="3:3" s="20" customFormat="1">
      <c r="C134" s="22"/>
    </row>
    <row r="135" spans="3:3" s="20" customFormat="1">
      <c r="C135" s="22"/>
    </row>
    <row r="136" spans="3:3" s="20" customFormat="1">
      <c r="C136" s="22"/>
    </row>
    <row r="137" spans="3:3" s="20" customFormat="1">
      <c r="C137" s="22"/>
    </row>
    <row r="138" spans="3:3" s="20" customFormat="1">
      <c r="C138" s="22"/>
    </row>
    <row r="139" spans="3:3" s="20" customFormat="1">
      <c r="C139" s="22"/>
    </row>
    <row r="140" spans="3:3" s="20" customFormat="1">
      <c r="C140" s="22"/>
    </row>
    <row r="141" spans="3:3" s="20" customFormat="1">
      <c r="C141" s="22"/>
    </row>
    <row r="142" spans="3:3" s="20" customFormat="1">
      <c r="C142" s="22"/>
    </row>
    <row r="143" spans="3:3" s="20" customFormat="1">
      <c r="C143" s="22"/>
    </row>
    <row r="144" spans="3:3" s="20" customFormat="1">
      <c r="C144" s="22"/>
    </row>
    <row r="145" spans="3:3" s="20" customFormat="1">
      <c r="C145" s="22"/>
    </row>
    <row r="146" spans="3:3" s="20" customFormat="1">
      <c r="C146" s="22"/>
    </row>
    <row r="147" spans="3:3" s="20" customFormat="1">
      <c r="C147" s="22"/>
    </row>
    <row r="148" spans="3:3" s="20" customFormat="1">
      <c r="C148" s="22"/>
    </row>
    <row r="149" spans="3:3" s="20" customFormat="1">
      <c r="C149" s="22"/>
    </row>
    <row r="150" spans="3:3" s="20" customFormat="1">
      <c r="C150" s="22"/>
    </row>
    <row r="151" spans="3:3" s="20" customFormat="1">
      <c r="C151" s="22"/>
    </row>
    <row r="152" spans="3:3" s="20" customFormat="1">
      <c r="C152" s="22"/>
    </row>
    <row r="153" spans="3:3" s="20" customFormat="1">
      <c r="C153" s="22"/>
    </row>
    <row r="154" spans="3:3" s="20" customFormat="1">
      <c r="C154" s="22"/>
    </row>
    <row r="155" spans="3:3" s="20" customFormat="1">
      <c r="C155" s="22"/>
    </row>
    <row r="156" spans="3:3" s="20" customFormat="1">
      <c r="C156" s="22"/>
    </row>
    <row r="157" spans="3:3" s="20" customFormat="1">
      <c r="C157" s="22"/>
    </row>
    <row r="158" spans="3:3" s="20" customFormat="1">
      <c r="C158" s="22"/>
    </row>
    <row r="159" spans="3:3" s="20" customFormat="1">
      <c r="C159" s="22"/>
    </row>
    <row r="160" spans="3:3" s="20" customFormat="1">
      <c r="C160" s="22"/>
    </row>
    <row r="161" spans="3:3" s="20" customFormat="1">
      <c r="C161" s="22"/>
    </row>
    <row r="162" spans="3:3" s="20" customFormat="1">
      <c r="C162" s="22"/>
    </row>
    <row r="163" spans="3:3" s="20" customFormat="1">
      <c r="C163" s="22"/>
    </row>
    <row r="164" spans="3:3" s="20" customFormat="1">
      <c r="C164" s="22"/>
    </row>
    <row r="165" spans="3:3" s="20" customFormat="1">
      <c r="C165" s="22"/>
    </row>
    <row r="166" spans="3:3" s="20" customFormat="1">
      <c r="C166" s="22"/>
    </row>
    <row r="167" spans="3:3" s="20" customFormat="1">
      <c r="C167" s="22"/>
    </row>
    <row r="168" spans="3:3" s="20" customFormat="1">
      <c r="C168" s="22"/>
    </row>
    <row r="169" spans="3:3" s="20" customFormat="1">
      <c r="C169" s="22"/>
    </row>
    <row r="170" spans="3:3" s="20" customFormat="1">
      <c r="C170" s="22"/>
    </row>
    <row r="171" spans="3:3" s="20" customFormat="1">
      <c r="C171" s="22"/>
    </row>
    <row r="172" spans="3:3" s="20" customFormat="1">
      <c r="C172" s="22"/>
    </row>
    <row r="173" spans="3:3" s="20" customFormat="1">
      <c r="C173" s="22"/>
    </row>
    <row r="174" spans="3:3" s="20" customFormat="1">
      <c r="C174" s="22"/>
    </row>
    <row r="175" spans="3:3" s="20" customFormat="1">
      <c r="C175" s="22"/>
    </row>
    <row r="176" spans="3:3" s="20" customFormat="1">
      <c r="C176" s="22"/>
    </row>
    <row r="177" spans="3:3" s="20" customFormat="1">
      <c r="C177" s="22"/>
    </row>
    <row r="178" spans="3:3" s="20" customFormat="1">
      <c r="C178" s="22"/>
    </row>
    <row r="179" spans="3:3" s="20" customFormat="1">
      <c r="C179" s="22"/>
    </row>
    <row r="180" spans="3:3" s="20" customFormat="1">
      <c r="C180" s="22"/>
    </row>
    <row r="181" spans="3:3" s="20" customFormat="1">
      <c r="C181" s="22"/>
    </row>
    <row r="182" spans="3:3" s="20" customFormat="1">
      <c r="C182" s="22"/>
    </row>
    <row r="183" spans="3:3" s="20" customFormat="1">
      <c r="C183" s="22"/>
    </row>
    <row r="184" spans="3:3" s="20" customFormat="1">
      <c r="C184" s="22"/>
    </row>
    <row r="185" spans="3:3" s="20" customFormat="1">
      <c r="C185" s="22"/>
    </row>
    <row r="186" spans="3:3" s="20" customFormat="1">
      <c r="C186" s="22"/>
    </row>
    <row r="187" spans="3:3" s="20" customFormat="1">
      <c r="C187" s="22"/>
    </row>
    <row r="188" spans="3:3" s="20" customFormat="1">
      <c r="C188" s="22"/>
    </row>
    <row r="189" spans="3:3" s="20" customFormat="1">
      <c r="C189" s="22"/>
    </row>
    <row r="190" spans="3:3" s="20" customFormat="1">
      <c r="C190" s="22"/>
    </row>
    <row r="191" spans="3:3" s="20" customFormat="1">
      <c r="C191" s="22"/>
    </row>
    <row r="192" spans="3:3" s="20" customFormat="1">
      <c r="C192" s="22"/>
    </row>
    <row r="193" spans="3:3" s="20" customFormat="1">
      <c r="C193" s="22"/>
    </row>
    <row r="194" spans="3:3" s="20" customFormat="1">
      <c r="C194" s="22"/>
    </row>
    <row r="195" spans="3:3" s="20" customFormat="1">
      <c r="C195" s="22"/>
    </row>
    <row r="196" spans="3:3" s="20" customFormat="1">
      <c r="C196" s="22"/>
    </row>
    <row r="197" spans="3:3" s="20" customFormat="1">
      <c r="C197" s="22"/>
    </row>
    <row r="198" spans="3:3" s="20" customFormat="1">
      <c r="C198" s="22"/>
    </row>
    <row r="199" spans="3:3" s="20" customFormat="1">
      <c r="C199" s="22"/>
    </row>
    <row r="200" spans="3:3" s="20" customFormat="1">
      <c r="C200" s="22"/>
    </row>
    <row r="201" spans="3:3" s="20" customFormat="1">
      <c r="C201" s="22"/>
    </row>
    <row r="202" spans="3:3" s="20" customFormat="1">
      <c r="C202" s="22"/>
    </row>
    <row r="203" spans="3:3" s="20" customFormat="1">
      <c r="C203" s="22"/>
    </row>
    <row r="204" spans="3:3" s="20" customFormat="1">
      <c r="C204" s="22"/>
    </row>
    <row r="205" spans="3:3" s="20" customFormat="1">
      <c r="C205" s="22"/>
    </row>
    <row r="206" spans="3:3" s="20" customFormat="1">
      <c r="C206" s="22"/>
    </row>
    <row r="207" spans="3:3" s="20" customFormat="1">
      <c r="C207" s="22"/>
    </row>
    <row r="208" spans="3:3" s="20" customFormat="1">
      <c r="C208" s="22"/>
    </row>
    <row r="209" spans="3:3" s="20" customFormat="1">
      <c r="C209" s="22"/>
    </row>
    <row r="210" spans="3:3" s="20" customFormat="1">
      <c r="C210" s="22"/>
    </row>
    <row r="211" spans="3:3" s="20" customFormat="1">
      <c r="C211" s="22"/>
    </row>
    <row r="212" spans="3:3" s="20" customFormat="1">
      <c r="C212" s="22"/>
    </row>
    <row r="213" spans="3:3" s="20" customFormat="1">
      <c r="C213" s="22"/>
    </row>
    <row r="214" spans="3:3" s="20" customFormat="1">
      <c r="C214" s="22"/>
    </row>
    <row r="215" spans="3:3" s="20" customFormat="1">
      <c r="C215" s="22"/>
    </row>
    <row r="216" spans="3:3" s="20" customFormat="1">
      <c r="C216" s="22"/>
    </row>
    <row r="217" spans="3:3" s="20" customFormat="1">
      <c r="C217" s="22"/>
    </row>
    <row r="218" spans="3:3" s="20" customFormat="1">
      <c r="C218" s="22"/>
    </row>
    <row r="219" spans="3:3" s="20" customFormat="1">
      <c r="C219" s="22"/>
    </row>
    <row r="220" spans="3:3" s="20" customFormat="1">
      <c r="C220" s="22"/>
    </row>
    <row r="221" spans="3:3" s="20" customFormat="1">
      <c r="C221" s="22"/>
    </row>
    <row r="222" spans="3:3" s="20" customFormat="1">
      <c r="C222" s="22"/>
    </row>
    <row r="223" spans="3:3" s="20" customFormat="1">
      <c r="C223" s="22"/>
    </row>
    <row r="224" spans="3:3" s="20" customFormat="1">
      <c r="C224" s="22"/>
    </row>
    <row r="225" spans="3:3" s="20" customFormat="1">
      <c r="C225" s="22"/>
    </row>
    <row r="226" spans="3:3" s="20" customFormat="1">
      <c r="C226" s="22"/>
    </row>
    <row r="227" spans="3:3" s="20" customFormat="1">
      <c r="C227" s="22"/>
    </row>
    <row r="228" spans="3:3" s="20" customFormat="1">
      <c r="C228" s="22"/>
    </row>
    <row r="229" spans="3:3" s="20" customFormat="1">
      <c r="C229" s="22"/>
    </row>
    <row r="230" spans="3:3" s="20" customFormat="1">
      <c r="C230" s="22"/>
    </row>
    <row r="231" spans="3:3" s="20" customFormat="1">
      <c r="C231" s="22"/>
    </row>
    <row r="232" spans="3:3" s="20" customFormat="1">
      <c r="C232" s="22"/>
    </row>
    <row r="233" spans="3:3" s="20" customFormat="1">
      <c r="C233" s="22"/>
    </row>
    <row r="234" spans="3:3" s="20" customFormat="1">
      <c r="C234" s="22"/>
    </row>
    <row r="235" spans="3:3" s="20" customFormat="1">
      <c r="C235" s="22"/>
    </row>
    <row r="236" spans="3:3" s="20" customFormat="1">
      <c r="C236" s="22"/>
    </row>
    <row r="237" spans="3:3" s="20" customFormat="1">
      <c r="C237" s="22"/>
    </row>
    <row r="238" spans="3:3" s="20" customFormat="1">
      <c r="C238" s="22"/>
    </row>
    <row r="239" spans="3:3" s="20" customFormat="1">
      <c r="C239" s="22"/>
    </row>
    <row r="240" spans="3:3" s="20" customFormat="1">
      <c r="C240" s="22"/>
    </row>
    <row r="241" spans="3:3" s="20" customFormat="1">
      <c r="C241" s="22"/>
    </row>
    <row r="242" spans="3:3" s="20" customFormat="1">
      <c r="C242" s="22"/>
    </row>
    <row r="243" spans="3:3" s="20" customFormat="1">
      <c r="C243" s="22"/>
    </row>
    <row r="244" spans="3:3" s="20" customFormat="1">
      <c r="C244" s="22"/>
    </row>
    <row r="245" spans="3:3" s="20" customFormat="1">
      <c r="C245" s="22"/>
    </row>
    <row r="246" spans="3:3" s="20" customFormat="1">
      <c r="C246" s="22"/>
    </row>
    <row r="247" spans="3:3" s="20" customFormat="1">
      <c r="C247" s="22"/>
    </row>
    <row r="248" spans="3:3" s="20" customFormat="1">
      <c r="C248" s="22"/>
    </row>
    <row r="249" spans="3:3" s="20" customFormat="1">
      <c r="C249" s="22"/>
    </row>
    <row r="250" spans="3:3" s="20" customFormat="1">
      <c r="C250" s="22"/>
    </row>
    <row r="251" spans="3:3" s="20" customFormat="1">
      <c r="C251" s="22"/>
    </row>
    <row r="252" spans="3:3" s="20" customFormat="1">
      <c r="C252" s="22"/>
    </row>
    <row r="253" spans="3:3" s="20" customFormat="1">
      <c r="C253" s="22"/>
    </row>
    <row r="254" spans="3:3" s="20" customFormat="1">
      <c r="C254" s="22"/>
    </row>
    <row r="255" spans="3:3" s="20" customFormat="1">
      <c r="C255" s="22"/>
    </row>
    <row r="256" spans="3:3" s="20" customFormat="1">
      <c r="C256" s="22"/>
    </row>
    <row r="257" spans="3:3" s="20" customFormat="1">
      <c r="C257" s="22"/>
    </row>
    <row r="258" spans="3:3" s="20" customFormat="1">
      <c r="C258" s="22"/>
    </row>
    <row r="259" spans="3:3" s="20" customFormat="1">
      <c r="C259" s="22"/>
    </row>
    <row r="260" spans="3:3" s="20" customFormat="1">
      <c r="C260" s="22"/>
    </row>
    <row r="261" spans="3:3" s="20" customFormat="1">
      <c r="C261" s="22"/>
    </row>
    <row r="262" spans="3:3" s="20" customFormat="1">
      <c r="C262" s="22"/>
    </row>
    <row r="263" spans="3:3" s="20" customFormat="1">
      <c r="C263" s="22"/>
    </row>
    <row r="264" spans="3:3" s="20" customFormat="1">
      <c r="C264" s="22"/>
    </row>
    <row r="265" spans="3:3" s="20" customFormat="1">
      <c r="C265" s="22"/>
    </row>
    <row r="266" spans="3:3" s="20" customFormat="1">
      <c r="C266" s="22"/>
    </row>
    <row r="267" spans="3:3" s="20" customFormat="1">
      <c r="C267" s="22"/>
    </row>
    <row r="268" spans="3:3" s="20" customFormat="1">
      <c r="C268" s="22"/>
    </row>
    <row r="269" spans="3:3" s="20" customFormat="1">
      <c r="C269" s="22"/>
    </row>
    <row r="270" spans="3:3" s="20" customFormat="1">
      <c r="C270" s="22"/>
    </row>
    <row r="271" spans="3:3" s="20" customFormat="1">
      <c r="C271" s="22"/>
    </row>
    <row r="272" spans="3:3" s="20" customFormat="1">
      <c r="C272" s="22"/>
    </row>
    <row r="273" spans="3:3" s="20" customFormat="1">
      <c r="C273" s="22"/>
    </row>
    <row r="274" spans="3:3" s="20" customFormat="1">
      <c r="C274" s="22"/>
    </row>
    <row r="275" spans="3:3" s="20" customFormat="1">
      <c r="C275" s="22"/>
    </row>
    <row r="276" spans="3:3" s="20" customFormat="1">
      <c r="C276" s="22"/>
    </row>
    <row r="277" spans="3:3" s="20" customFormat="1">
      <c r="C277" s="22"/>
    </row>
    <row r="278" spans="3:3" s="20" customFormat="1">
      <c r="C278" s="22"/>
    </row>
    <row r="279" spans="3:3" s="20" customFormat="1">
      <c r="C279" s="22"/>
    </row>
    <row r="280" spans="3:3" s="20" customFormat="1">
      <c r="C280" s="22"/>
    </row>
    <row r="281" spans="3:3" s="20" customFormat="1">
      <c r="C281" s="22"/>
    </row>
    <row r="282" spans="3:3" s="20" customFormat="1">
      <c r="C282" s="22"/>
    </row>
    <row r="283" spans="3:3" s="20" customFormat="1">
      <c r="C283" s="22"/>
    </row>
    <row r="284" spans="3:3" s="20" customFormat="1">
      <c r="C284" s="22"/>
    </row>
    <row r="285" spans="3:3" s="20" customFormat="1">
      <c r="C285" s="22"/>
    </row>
    <row r="286" spans="3:3" s="20" customFormat="1">
      <c r="C286" s="22"/>
    </row>
    <row r="287" spans="3:3" s="20" customFormat="1">
      <c r="C287" s="22"/>
    </row>
    <row r="288" spans="3:3" s="20" customFormat="1">
      <c r="C288" s="22"/>
    </row>
    <row r="289" spans="3:3" s="20" customFormat="1">
      <c r="C289" s="22"/>
    </row>
    <row r="290" spans="3:3" s="20" customFormat="1">
      <c r="C290" s="22"/>
    </row>
    <row r="291" spans="3:3" s="20" customFormat="1">
      <c r="C291" s="22"/>
    </row>
    <row r="292" spans="3:3" s="20" customFormat="1">
      <c r="C292" s="22"/>
    </row>
    <row r="293" spans="3:3" s="20" customFormat="1">
      <c r="C293" s="22"/>
    </row>
    <row r="294" spans="3:3" s="20" customFormat="1">
      <c r="C294" s="22"/>
    </row>
    <row r="295" spans="3:3" s="20" customFormat="1">
      <c r="C295" s="22"/>
    </row>
    <row r="296" spans="3:3" s="20" customFormat="1">
      <c r="C296" s="22"/>
    </row>
    <row r="297" spans="3:3" s="20" customFormat="1">
      <c r="C297" s="22"/>
    </row>
    <row r="298" spans="3:3" s="20" customFormat="1">
      <c r="C298" s="22"/>
    </row>
    <row r="299" spans="3:3" s="20" customFormat="1">
      <c r="C299" s="22"/>
    </row>
    <row r="300" spans="3:3" s="20" customFormat="1">
      <c r="C300" s="22"/>
    </row>
    <row r="301" spans="3:3" s="20" customFormat="1">
      <c r="C301" s="22"/>
    </row>
    <row r="302" spans="3:3" s="20" customFormat="1">
      <c r="C302" s="22"/>
    </row>
    <row r="303" spans="3:3" s="20" customFormat="1">
      <c r="C303" s="22"/>
    </row>
    <row r="304" spans="3:3" s="20" customFormat="1">
      <c r="C304" s="22"/>
    </row>
    <row r="305" spans="3:3" s="20" customFormat="1">
      <c r="C305" s="22"/>
    </row>
    <row r="306" spans="3:3" s="20" customFormat="1">
      <c r="C306" s="22"/>
    </row>
    <row r="307" spans="3:3" s="20" customFormat="1">
      <c r="C307" s="22"/>
    </row>
    <row r="308" spans="3:3" s="20" customFormat="1">
      <c r="C308" s="22"/>
    </row>
    <row r="309" spans="3:3" s="20" customFormat="1">
      <c r="C309" s="22"/>
    </row>
    <row r="310" spans="3:3" s="20" customFormat="1">
      <c r="C310" s="22"/>
    </row>
    <row r="311" spans="3:3" s="20" customFormat="1">
      <c r="C311" s="22"/>
    </row>
    <row r="312" spans="3:3" s="20" customFormat="1">
      <c r="C312" s="22"/>
    </row>
    <row r="313" spans="3:3" s="20" customFormat="1">
      <c r="C313" s="22"/>
    </row>
    <row r="314" spans="3:3" s="20" customFormat="1">
      <c r="C314" s="22"/>
    </row>
    <row r="315" spans="3:3" s="20" customFormat="1">
      <c r="C315" s="22"/>
    </row>
    <row r="316" spans="3:3" s="20" customFormat="1">
      <c r="C316" s="22"/>
    </row>
    <row r="317" spans="3:3" s="20" customFormat="1">
      <c r="C317" s="22"/>
    </row>
    <row r="318" spans="3:3" s="20" customFormat="1">
      <c r="C318" s="22"/>
    </row>
    <row r="319" spans="3:3" s="20" customFormat="1">
      <c r="C319" s="22"/>
    </row>
    <row r="320" spans="3:3" s="20" customFormat="1">
      <c r="C320" s="22"/>
    </row>
    <row r="321" spans="3:3" s="20" customFormat="1">
      <c r="C321" s="22"/>
    </row>
    <row r="322" spans="3:3" s="20" customFormat="1">
      <c r="C322" s="22"/>
    </row>
    <row r="323" spans="3:3" s="20" customFormat="1">
      <c r="C323" s="22"/>
    </row>
    <row r="324" spans="3:3" s="20" customFormat="1">
      <c r="C324" s="22"/>
    </row>
    <row r="325" spans="3:3" s="20" customFormat="1">
      <c r="C325" s="22"/>
    </row>
    <row r="326" spans="3:3" s="20" customFormat="1">
      <c r="C326" s="22"/>
    </row>
    <row r="327" spans="3:3" s="20" customFormat="1">
      <c r="C327" s="22"/>
    </row>
    <row r="328" spans="3:3" s="20" customFormat="1">
      <c r="C328" s="22"/>
    </row>
    <row r="329" spans="3:3" s="20" customFormat="1">
      <c r="C329" s="22"/>
    </row>
    <row r="330" spans="3:3" s="20" customFormat="1">
      <c r="C330" s="22"/>
    </row>
    <row r="331" spans="3:3" s="20" customFormat="1">
      <c r="C331" s="22"/>
    </row>
    <row r="332" spans="3:3" s="20" customFormat="1">
      <c r="C332" s="22"/>
    </row>
    <row r="333" spans="3:3" s="20" customFormat="1">
      <c r="C333" s="22"/>
    </row>
    <row r="334" spans="3:3" s="20" customFormat="1">
      <c r="C334" s="22"/>
    </row>
    <row r="335" spans="3:3" s="20" customFormat="1">
      <c r="C335" s="22"/>
    </row>
    <row r="336" spans="3:3" s="20" customFormat="1">
      <c r="C336" s="22"/>
    </row>
    <row r="337" spans="3:3" s="20" customFormat="1">
      <c r="C337" s="22"/>
    </row>
    <row r="338" spans="3:3" s="20" customFormat="1">
      <c r="C338" s="22"/>
    </row>
    <row r="339" spans="3:3" s="20" customFormat="1">
      <c r="C339" s="22"/>
    </row>
    <row r="340" spans="3:3" s="20" customFormat="1">
      <c r="C340" s="22"/>
    </row>
    <row r="341" spans="3:3" s="20" customFormat="1">
      <c r="C341" s="22"/>
    </row>
    <row r="342" spans="3:3" s="20" customFormat="1">
      <c r="C342" s="22"/>
    </row>
    <row r="343" spans="3:3" s="20" customFormat="1">
      <c r="C343" s="22"/>
    </row>
    <row r="344" spans="3:3" s="20" customFormat="1">
      <c r="C344" s="22"/>
    </row>
    <row r="345" spans="3:3" s="20" customFormat="1">
      <c r="C345" s="22"/>
    </row>
    <row r="346" spans="3:3" s="20" customFormat="1">
      <c r="C346" s="22"/>
    </row>
    <row r="347" spans="3:3" s="20" customFormat="1">
      <c r="C347" s="22"/>
    </row>
    <row r="348" spans="3:3" s="20" customFormat="1">
      <c r="C348" s="22"/>
    </row>
    <row r="349" spans="3:3" s="20" customFormat="1">
      <c r="C349" s="22"/>
    </row>
    <row r="350" spans="3:3" s="20" customFormat="1">
      <c r="C350" s="22"/>
    </row>
    <row r="351" spans="3:3" s="20" customFormat="1">
      <c r="C351" s="22"/>
    </row>
    <row r="352" spans="3:3" s="20" customFormat="1">
      <c r="C352" s="22"/>
    </row>
    <row r="353" spans="3:3" s="20" customFormat="1">
      <c r="C353" s="22"/>
    </row>
    <row r="354" spans="3:3" s="20" customFormat="1">
      <c r="C354" s="22"/>
    </row>
    <row r="355" spans="3:3" s="20" customFormat="1">
      <c r="C355" s="22"/>
    </row>
    <row r="356" spans="3:3" s="20" customFormat="1">
      <c r="C356" s="22"/>
    </row>
    <row r="357" spans="3:3" s="20" customFormat="1">
      <c r="C357" s="22"/>
    </row>
    <row r="358" spans="3:3" s="20" customFormat="1">
      <c r="C358" s="22"/>
    </row>
    <row r="359" spans="3:3" s="20" customFormat="1">
      <c r="C359" s="22"/>
    </row>
    <row r="360" spans="3:3" s="20" customFormat="1">
      <c r="C360" s="22"/>
    </row>
    <row r="361" spans="3:3" s="20" customFormat="1">
      <c r="C361" s="22"/>
    </row>
    <row r="362" spans="3:3" s="20" customFormat="1">
      <c r="C362" s="22"/>
    </row>
    <row r="363" spans="3:3" s="20" customFormat="1">
      <c r="C363" s="22"/>
    </row>
    <row r="364" spans="3:3" s="20" customFormat="1">
      <c r="C364" s="22"/>
    </row>
    <row r="365" spans="3:3" s="20" customFormat="1">
      <c r="C365" s="22"/>
    </row>
    <row r="366" spans="3:3" s="20" customFormat="1">
      <c r="C366" s="22"/>
    </row>
    <row r="367" spans="3:3" s="20" customFormat="1">
      <c r="C367" s="22"/>
    </row>
    <row r="368" spans="3:3" s="20" customFormat="1">
      <c r="C368" s="22"/>
    </row>
    <row r="369" spans="3:3" s="20" customFormat="1">
      <c r="C369" s="22"/>
    </row>
    <row r="370" spans="3:3" s="20" customFormat="1">
      <c r="C370" s="22"/>
    </row>
    <row r="371" spans="3:3" s="20" customFormat="1">
      <c r="C371" s="22"/>
    </row>
    <row r="372" spans="3:3" s="20" customFormat="1">
      <c r="C372" s="22"/>
    </row>
    <row r="373" spans="3:3" s="20" customFormat="1">
      <c r="C373" s="22"/>
    </row>
    <row r="374" spans="3:3" s="20" customFormat="1">
      <c r="C374" s="22"/>
    </row>
    <row r="375" spans="3:3" s="20" customFormat="1">
      <c r="C375" s="22"/>
    </row>
    <row r="376" spans="3:3" s="20" customFormat="1">
      <c r="C376" s="22"/>
    </row>
    <row r="377" spans="3:3" s="20" customFormat="1">
      <c r="C377" s="22"/>
    </row>
    <row r="378" spans="3:3" s="20" customFormat="1">
      <c r="C378" s="22"/>
    </row>
    <row r="379" spans="3:3" s="20" customFormat="1">
      <c r="C379" s="22"/>
    </row>
    <row r="380" spans="3:3" s="20" customFormat="1">
      <c r="C380" s="22"/>
    </row>
    <row r="381" spans="3:3" s="20" customFormat="1">
      <c r="C381" s="22"/>
    </row>
    <row r="382" spans="3:3" s="20" customFormat="1">
      <c r="C382" s="22"/>
    </row>
    <row r="383" spans="3:3" s="20" customFormat="1">
      <c r="C383" s="22"/>
    </row>
    <row r="384" spans="3:3" s="20" customFormat="1">
      <c r="C384" s="22"/>
    </row>
    <row r="385" spans="3:3" s="20" customFormat="1">
      <c r="C385" s="22"/>
    </row>
    <row r="386" spans="3:3" s="20" customFormat="1">
      <c r="C386" s="22"/>
    </row>
    <row r="387" spans="3:3" s="20" customFormat="1">
      <c r="C387" s="22"/>
    </row>
    <row r="388" spans="3:3" s="20" customFormat="1">
      <c r="C388" s="22"/>
    </row>
    <row r="389" spans="3:3" s="20" customFormat="1">
      <c r="C389" s="22"/>
    </row>
    <row r="390" spans="3:3" s="20" customFormat="1">
      <c r="C390" s="22"/>
    </row>
    <row r="391" spans="3:3" s="20" customFormat="1">
      <c r="C391" s="22"/>
    </row>
    <row r="392" spans="3:3" s="20" customFormat="1">
      <c r="C392" s="22"/>
    </row>
    <row r="393" spans="3:3" s="20" customFormat="1">
      <c r="C393" s="22"/>
    </row>
    <row r="394" spans="3:3" s="20" customFormat="1">
      <c r="C394" s="22"/>
    </row>
    <row r="395" spans="3:3" s="20" customFormat="1">
      <c r="C395" s="22"/>
    </row>
    <row r="396" spans="3:3" s="20" customFormat="1">
      <c r="C396" s="22"/>
    </row>
    <row r="397" spans="3:3" s="20" customFormat="1">
      <c r="C397" s="22"/>
    </row>
    <row r="398" spans="3:3" s="20" customFormat="1">
      <c r="C398" s="22"/>
    </row>
    <row r="399" spans="3:3" s="20" customFormat="1">
      <c r="C399" s="22"/>
    </row>
    <row r="400" spans="3:3" s="20" customFormat="1">
      <c r="C400" s="22"/>
    </row>
    <row r="401" spans="3:3" s="20" customFormat="1">
      <c r="C401" s="22"/>
    </row>
    <row r="402" spans="3:3" s="20" customFormat="1">
      <c r="C402" s="22"/>
    </row>
    <row r="403" spans="3:3" s="20" customFormat="1">
      <c r="C403" s="22"/>
    </row>
    <row r="404" spans="3:3" s="20" customFormat="1">
      <c r="C404" s="22"/>
    </row>
    <row r="405" spans="3:3" s="20" customFormat="1">
      <c r="C405" s="22"/>
    </row>
    <row r="406" spans="3:3" s="20" customFormat="1">
      <c r="C406" s="22"/>
    </row>
    <row r="407" spans="3:3" s="20" customFormat="1">
      <c r="C407" s="22"/>
    </row>
    <row r="408" spans="3:3" s="20" customFormat="1">
      <c r="C408" s="22"/>
    </row>
    <row r="409" spans="3:3" s="20" customFormat="1">
      <c r="C409" s="22"/>
    </row>
    <row r="410" spans="3:3" s="20" customFormat="1">
      <c r="C410" s="22"/>
    </row>
    <row r="411" spans="3:3" s="20" customFormat="1">
      <c r="C411" s="22"/>
    </row>
    <row r="412" spans="3:3" s="20" customFormat="1">
      <c r="C412" s="22"/>
    </row>
    <row r="413" spans="3:3" s="20" customFormat="1">
      <c r="C413" s="22"/>
    </row>
    <row r="414" spans="3:3" s="20" customFormat="1">
      <c r="C414" s="22"/>
    </row>
    <row r="415" spans="3:3" s="20" customFormat="1">
      <c r="C415" s="22"/>
    </row>
    <row r="416" spans="3:3" s="20" customFormat="1">
      <c r="C416" s="22"/>
    </row>
    <row r="417" spans="3:3" s="20" customFormat="1">
      <c r="C417" s="22"/>
    </row>
    <row r="418" spans="3:3" s="20" customFormat="1">
      <c r="C418" s="22"/>
    </row>
    <row r="419" spans="3:3" s="20" customFormat="1">
      <c r="C419" s="22"/>
    </row>
    <row r="420" spans="3:3" s="20" customFormat="1">
      <c r="C420" s="22"/>
    </row>
    <row r="421" spans="3:3" s="20" customFormat="1">
      <c r="C421" s="22"/>
    </row>
    <row r="422" spans="3:3" s="20" customFormat="1">
      <c r="C422" s="22"/>
    </row>
    <row r="423" spans="3:3" s="20" customFormat="1">
      <c r="C423" s="22"/>
    </row>
    <row r="424" spans="3:3" s="20" customFormat="1">
      <c r="C424" s="22"/>
    </row>
    <row r="425" spans="3:3" s="20" customFormat="1">
      <c r="C425" s="22"/>
    </row>
    <row r="426" spans="3:3" s="20" customFormat="1">
      <c r="C426" s="22"/>
    </row>
    <row r="427" spans="3:3" s="20" customFormat="1">
      <c r="C427" s="22"/>
    </row>
    <row r="428" spans="3:3" s="20" customFormat="1">
      <c r="C428" s="22"/>
    </row>
    <row r="429" spans="3:3" s="20" customFormat="1">
      <c r="C429" s="22"/>
    </row>
    <row r="430" spans="3:3" s="20" customFormat="1">
      <c r="C430" s="22"/>
    </row>
    <row r="431" spans="3:3" s="20" customFormat="1">
      <c r="C431" s="22"/>
    </row>
    <row r="432" spans="3:3" s="20" customFormat="1">
      <c r="C432" s="22"/>
    </row>
    <row r="433" spans="3:3" s="20" customFormat="1">
      <c r="C433" s="22"/>
    </row>
    <row r="434" spans="3:3" s="20" customFormat="1">
      <c r="C434" s="22"/>
    </row>
    <row r="435" spans="3:3" s="20" customFormat="1">
      <c r="C435" s="22"/>
    </row>
    <row r="436" spans="3:3" s="20" customFormat="1">
      <c r="C436" s="22"/>
    </row>
    <row r="437" spans="3:3" s="20" customFormat="1">
      <c r="C437" s="22"/>
    </row>
    <row r="438" spans="3:3" s="20" customFormat="1">
      <c r="C438" s="22"/>
    </row>
    <row r="439" spans="3:3" s="20" customFormat="1">
      <c r="C439" s="22"/>
    </row>
    <row r="440" spans="3:3" s="20" customFormat="1">
      <c r="C440" s="22"/>
    </row>
    <row r="441" spans="3:3" s="20" customFormat="1">
      <c r="C441" s="22"/>
    </row>
    <row r="442" spans="3:3" s="20" customFormat="1">
      <c r="C442" s="22"/>
    </row>
    <row r="443" spans="3:3" s="20" customFormat="1">
      <c r="C443" s="22"/>
    </row>
    <row r="444" spans="3:3" s="20" customFormat="1">
      <c r="C444" s="22"/>
    </row>
    <row r="445" spans="3:3" s="20" customFormat="1">
      <c r="C445" s="22"/>
    </row>
    <row r="446" spans="3:3" s="20" customFormat="1">
      <c r="C446" s="22"/>
    </row>
    <row r="447" spans="3:3" s="20" customFormat="1">
      <c r="C447" s="22"/>
    </row>
    <row r="448" spans="3:3" s="20" customFormat="1">
      <c r="C448" s="22"/>
    </row>
    <row r="449" spans="3:3" s="20" customFormat="1">
      <c r="C449" s="22"/>
    </row>
    <row r="450" spans="3:3" s="20" customFormat="1">
      <c r="C450" s="22"/>
    </row>
    <row r="451" spans="3:3" s="20" customFormat="1">
      <c r="C451" s="22"/>
    </row>
    <row r="452" spans="3:3" s="20" customFormat="1">
      <c r="C452" s="22"/>
    </row>
    <row r="453" spans="3:3" s="20" customFormat="1">
      <c r="C453" s="22"/>
    </row>
    <row r="454" spans="3:3" s="20" customFormat="1">
      <c r="C454" s="22"/>
    </row>
    <row r="455" spans="3:3" s="20" customFormat="1">
      <c r="C455" s="22"/>
    </row>
    <row r="456" spans="3:3" s="20" customFormat="1">
      <c r="C456" s="22"/>
    </row>
    <row r="457" spans="3:3" s="20" customFormat="1">
      <c r="C457" s="22"/>
    </row>
    <row r="458" spans="3:3" s="20" customFormat="1">
      <c r="C458" s="22"/>
    </row>
    <row r="459" spans="3:3" s="20" customFormat="1">
      <c r="C459" s="22"/>
    </row>
    <row r="460" spans="3:3" s="20" customFormat="1">
      <c r="C460" s="22"/>
    </row>
    <row r="461" spans="3:3" s="20" customFormat="1">
      <c r="C461" s="22"/>
    </row>
    <row r="462" spans="3:3" s="20" customFormat="1">
      <c r="C462" s="22"/>
    </row>
    <row r="463" spans="3:3" s="20" customFormat="1">
      <c r="C463" s="22"/>
    </row>
    <row r="464" spans="3:3" s="20" customFormat="1">
      <c r="C464" s="22"/>
    </row>
    <row r="465" spans="3:3" s="20" customFormat="1">
      <c r="C465" s="22"/>
    </row>
    <row r="466" spans="3:3" s="20" customFormat="1">
      <c r="C466" s="22"/>
    </row>
    <row r="467" spans="3:3" s="20" customFormat="1">
      <c r="C467" s="22"/>
    </row>
    <row r="468" spans="3:3" s="20" customFormat="1">
      <c r="C468" s="22"/>
    </row>
    <row r="469" spans="3:3" s="20" customFormat="1">
      <c r="C469" s="22"/>
    </row>
    <row r="470" spans="3:3" s="20" customFormat="1">
      <c r="C470" s="22"/>
    </row>
    <row r="471" spans="3:3" s="20" customFormat="1">
      <c r="C471" s="22"/>
    </row>
    <row r="472" spans="3:3" s="20" customFormat="1">
      <c r="C472" s="22"/>
    </row>
    <row r="473" spans="3:3" s="20" customFormat="1">
      <c r="C473" s="22"/>
    </row>
    <row r="474" spans="3:3" s="20" customFormat="1">
      <c r="C474" s="22"/>
    </row>
    <row r="475" spans="3:3" s="20" customFormat="1">
      <c r="C475" s="22"/>
    </row>
    <row r="476" spans="3:3" s="20" customFormat="1">
      <c r="C476" s="22"/>
    </row>
    <row r="477" spans="3:3" s="20" customFormat="1">
      <c r="C477" s="22"/>
    </row>
    <row r="478" spans="3:3" s="20" customFormat="1">
      <c r="C478" s="22"/>
    </row>
    <row r="479" spans="3:3" s="20" customFormat="1">
      <c r="C479" s="22"/>
    </row>
    <row r="480" spans="3:3" s="20" customFormat="1">
      <c r="C480" s="22"/>
    </row>
    <row r="481" spans="3:3" s="20" customFormat="1">
      <c r="C481" s="22"/>
    </row>
    <row r="482" spans="3:3" s="20" customFormat="1">
      <c r="C482" s="22"/>
    </row>
    <row r="483" spans="3:3" s="20" customFormat="1">
      <c r="C483" s="22"/>
    </row>
    <row r="484" spans="3:3" s="20" customFormat="1">
      <c r="C484" s="22"/>
    </row>
    <row r="485" spans="3:3" s="20" customFormat="1">
      <c r="C485" s="22"/>
    </row>
    <row r="486" spans="3:3" s="20" customFormat="1">
      <c r="C486" s="22"/>
    </row>
    <row r="487" spans="3:3" s="20" customFormat="1">
      <c r="C487" s="22"/>
    </row>
    <row r="488" spans="3:3" s="20" customFormat="1">
      <c r="C488" s="22"/>
    </row>
    <row r="489" spans="3:3" s="20" customFormat="1">
      <c r="C489" s="22"/>
    </row>
    <row r="490" spans="3:3" s="20" customFormat="1">
      <c r="C490" s="22"/>
    </row>
    <row r="491" spans="3:3" s="20" customFormat="1">
      <c r="C491" s="22"/>
    </row>
    <row r="492" spans="3:3" s="20" customFormat="1">
      <c r="C492" s="22"/>
    </row>
    <row r="493" spans="3:3" s="20" customFormat="1">
      <c r="C493" s="22"/>
    </row>
    <row r="494" spans="3:3" s="20" customFormat="1">
      <c r="C494" s="22"/>
    </row>
    <row r="495" spans="3:3" s="20" customFormat="1">
      <c r="C495" s="22"/>
    </row>
    <row r="496" spans="3:3" s="20" customFormat="1">
      <c r="C496" s="22"/>
    </row>
    <row r="497" spans="3:3" s="20" customFormat="1">
      <c r="C497" s="22"/>
    </row>
    <row r="498" spans="3:3" s="20" customFormat="1">
      <c r="C498" s="22"/>
    </row>
    <row r="499" spans="3:3" s="20" customFormat="1">
      <c r="C499" s="22"/>
    </row>
    <row r="500" spans="3:3" s="20" customFormat="1">
      <c r="C500" s="22"/>
    </row>
    <row r="501" spans="3:3" s="20" customFormat="1">
      <c r="C501" s="22"/>
    </row>
    <row r="502" spans="3:3" s="20" customFormat="1">
      <c r="C502" s="22"/>
    </row>
    <row r="503" spans="3:3" s="20" customFormat="1">
      <c r="C503" s="22"/>
    </row>
    <row r="504" spans="3:3" s="20" customFormat="1">
      <c r="C504" s="22"/>
    </row>
    <row r="505" spans="3:3" s="20" customFormat="1">
      <c r="C505" s="22"/>
    </row>
    <row r="506" spans="3:3" s="20" customFormat="1">
      <c r="C506" s="22"/>
    </row>
    <row r="507" spans="3:3" s="20" customFormat="1">
      <c r="C507" s="22"/>
    </row>
    <row r="508" spans="3:3" s="20" customFormat="1">
      <c r="C508" s="22"/>
    </row>
    <row r="509" spans="3:3" s="20" customFormat="1">
      <c r="C509" s="22"/>
    </row>
    <row r="510" spans="3:3" s="20" customFormat="1">
      <c r="C510" s="22"/>
    </row>
    <row r="511" spans="3:3" s="20" customFormat="1">
      <c r="C511" s="22"/>
    </row>
    <row r="512" spans="3:3" s="20" customFormat="1">
      <c r="C512" s="22"/>
    </row>
    <row r="513" spans="3:3" s="20" customFormat="1">
      <c r="C513" s="22"/>
    </row>
    <row r="514" spans="3:3" s="20" customFormat="1">
      <c r="C514" s="22"/>
    </row>
    <row r="515" spans="3:3" s="20" customFormat="1">
      <c r="C515" s="22"/>
    </row>
    <row r="516" spans="3:3" s="20" customFormat="1">
      <c r="C516" s="22"/>
    </row>
    <row r="517" spans="3:3" s="20" customFormat="1">
      <c r="C517" s="22"/>
    </row>
    <row r="518" spans="3:3" s="20" customFormat="1">
      <c r="C518" s="22"/>
    </row>
    <row r="519" spans="3:3" s="20" customFormat="1">
      <c r="C519" s="22"/>
    </row>
    <row r="520" spans="3:3" s="20" customFormat="1">
      <c r="C520" s="22"/>
    </row>
    <row r="521" spans="3:3" s="20" customFormat="1">
      <c r="C521" s="22"/>
    </row>
    <row r="522" spans="3:3" s="20" customFormat="1">
      <c r="C522" s="22"/>
    </row>
    <row r="523" spans="3:3" s="20" customFormat="1">
      <c r="C523" s="22"/>
    </row>
    <row r="524" spans="3:3" s="20" customFormat="1">
      <c r="C524" s="22"/>
    </row>
    <row r="525" spans="3:3" s="20" customFormat="1">
      <c r="C525" s="22"/>
    </row>
    <row r="526" spans="3:3" s="20" customFormat="1">
      <c r="C526" s="22"/>
    </row>
    <row r="527" spans="3:3" s="20" customFormat="1">
      <c r="C527" s="22"/>
    </row>
    <row r="528" spans="3:3" s="20" customFormat="1">
      <c r="C528" s="22"/>
    </row>
    <row r="529" spans="3:3" s="20" customFormat="1">
      <c r="C529" s="22"/>
    </row>
    <row r="530" spans="3:3" s="20" customFormat="1">
      <c r="C530" s="22"/>
    </row>
    <row r="531" spans="3:3" s="20" customFormat="1">
      <c r="C531" s="22"/>
    </row>
    <row r="532" spans="3:3" s="20" customFormat="1">
      <c r="C532" s="22"/>
    </row>
    <row r="533" spans="3:3" s="20" customFormat="1">
      <c r="C533" s="22"/>
    </row>
    <row r="534" spans="3:3" s="20" customFormat="1">
      <c r="C534" s="22"/>
    </row>
    <row r="535" spans="3:3" s="20" customFormat="1">
      <c r="C535" s="22"/>
    </row>
    <row r="536" spans="3:3" s="20" customFormat="1">
      <c r="C536" s="22"/>
    </row>
    <row r="537" spans="3:3" s="20" customFormat="1">
      <c r="C537" s="22"/>
    </row>
    <row r="538" spans="3:3" s="20" customFormat="1">
      <c r="C538" s="22"/>
    </row>
    <row r="539" spans="3:3" s="20" customFormat="1">
      <c r="C539" s="22"/>
    </row>
    <row r="540" spans="3:3" s="20" customFormat="1">
      <c r="C540" s="22"/>
    </row>
    <row r="541" spans="3:3" s="20" customFormat="1">
      <c r="C541" s="22"/>
    </row>
    <row r="542" spans="3:3" s="20" customFormat="1">
      <c r="C542" s="22"/>
    </row>
    <row r="543" spans="3:3" s="20" customFormat="1">
      <c r="C543" s="22"/>
    </row>
    <row r="544" spans="3:3" s="20" customFormat="1">
      <c r="C544" s="22"/>
    </row>
    <row r="545" spans="3:3" s="20" customFormat="1">
      <c r="C545" s="22"/>
    </row>
    <row r="546" spans="3:3" s="20" customFormat="1">
      <c r="C546" s="22"/>
    </row>
    <row r="547" spans="3:3" s="20" customFormat="1">
      <c r="C547" s="22"/>
    </row>
    <row r="548" spans="3:3" s="20" customFormat="1">
      <c r="C548" s="22"/>
    </row>
    <row r="549" spans="3:3" s="20" customFormat="1">
      <c r="C549" s="22"/>
    </row>
    <row r="550" spans="3:3" s="20" customFormat="1">
      <c r="C550" s="22"/>
    </row>
    <row r="551" spans="3:3" s="20" customFormat="1">
      <c r="C551" s="22"/>
    </row>
    <row r="552" spans="3:3" s="20" customFormat="1">
      <c r="C552" s="22"/>
    </row>
    <row r="553" spans="3:3" s="20" customFormat="1">
      <c r="C553" s="22"/>
    </row>
    <row r="554" spans="3:3" s="20" customFormat="1">
      <c r="C554" s="22"/>
    </row>
    <row r="555" spans="3:3" s="20" customFormat="1">
      <c r="C555" s="22"/>
    </row>
    <row r="556" spans="3:3" s="20" customFormat="1">
      <c r="C556" s="22"/>
    </row>
    <row r="557" spans="3:3" s="20" customFormat="1">
      <c r="C557" s="22"/>
    </row>
    <row r="558" spans="3:3" s="20" customFormat="1">
      <c r="C558" s="22"/>
    </row>
    <row r="559" spans="3:3" s="20" customFormat="1">
      <c r="C559" s="22"/>
    </row>
    <row r="560" spans="3:3" s="20" customFormat="1">
      <c r="C560" s="22"/>
    </row>
    <row r="561" spans="3:3" s="20" customFormat="1">
      <c r="C561" s="22"/>
    </row>
    <row r="562" spans="3:3" s="20" customFormat="1">
      <c r="C562" s="22"/>
    </row>
    <row r="563" spans="3:3" s="20" customFormat="1">
      <c r="C563" s="22"/>
    </row>
    <row r="564" spans="3:3" s="20" customFormat="1">
      <c r="C564" s="22"/>
    </row>
    <row r="565" spans="3:3" s="20" customFormat="1">
      <c r="C565" s="22"/>
    </row>
    <row r="566" spans="3:3" s="20" customFormat="1">
      <c r="C566" s="22"/>
    </row>
    <row r="567" spans="3:3" s="20" customFormat="1">
      <c r="C567" s="22"/>
    </row>
    <row r="568" spans="3:3" s="20" customFormat="1">
      <c r="C568" s="22"/>
    </row>
    <row r="569" spans="3:3" s="20" customFormat="1">
      <c r="C569" s="22"/>
    </row>
    <row r="570" spans="3:3" s="20" customFormat="1">
      <c r="C570" s="22"/>
    </row>
    <row r="571" spans="3:3" s="20" customFormat="1">
      <c r="C571" s="22"/>
    </row>
    <row r="572" spans="3:3" s="20" customFormat="1">
      <c r="C572" s="22"/>
    </row>
    <row r="573" spans="3:3" s="20" customFormat="1">
      <c r="C573" s="22"/>
    </row>
    <row r="574" spans="3:3" s="20" customFormat="1">
      <c r="C574" s="22"/>
    </row>
    <row r="575" spans="3:3" s="20" customFormat="1">
      <c r="C575" s="22"/>
    </row>
    <row r="576" spans="3:3" s="20" customFormat="1">
      <c r="C576" s="22"/>
    </row>
    <row r="577" spans="3:3" s="20" customFormat="1">
      <c r="C577" s="22"/>
    </row>
    <row r="578" spans="3:3" s="20" customFormat="1">
      <c r="C578" s="22"/>
    </row>
    <row r="579" spans="3:3" s="20" customFormat="1">
      <c r="C579" s="22"/>
    </row>
    <row r="580" spans="3:3" s="20" customFormat="1">
      <c r="C580" s="22"/>
    </row>
    <row r="581" spans="3:3" s="20" customFormat="1">
      <c r="C581" s="22"/>
    </row>
    <row r="582" spans="3:3" s="20" customFormat="1">
      <c r="C582" s="22"/>
    </row>
    <row r="583" spans="3:3" s="20" customFormat="1">
      <c r="C583" s="22"/>
    </row>
    <row r="584" spans="3:3" s="20" customFormat="1">
      <c r="C584" s="22"/>
    </row>
    <row r="585" spans="3:3" s="20" customFormat="1">
      <c r="C585" s="22"/>
    </row>
    <row r="586" spans="3:3" s="20" customFormat="1">
      <c r="C586" s="22"/>
    </row>
    <row r="587" spans="3:3" s="20" customFormat="1">
      <c r="C587" s="22"/>
    </row>
    <row r="588" spans="3:3" s="20" customFormat="1">
      <c r="C588" s="22"/>
    </row>
    <row r="589" spans="3:3" s="20" customFormat="1">
      <c r="C589" s="22"/>
    </row>
    <row r="590" spans="3:3" s="20" customFormat="1">
      <c r="C590" s="22"/>
    </row>
    <row r="591" spans="3:3" s="20" customFormat="1">
      <c r="C591" s="22"/>
    </row>
    <row r="592" spans="3:3" s="20" customFormat="1">
      <c r="C592" s="22"/>
    </row>
    <row r="593" spans="3:3" s="20" customFormat="1">
      <c r="C593" s="22"/>
    </row>
    <row r="594" spans="3:3" s="20" customFormat="1">
      <c r="C594" s="22"/>
    </row>
    <row r="595" spans="3:3" s="20" customFormat="1">
      <c r="C595" s="22"/>
    </row>
    <row r="596" spans="3:3" s="20" customFormat="1">
      <c r="C596" s="22"/>
    </row>
    <row r="597" spans="3:3" s="20" customFormat="1">
      <c r="C597" s="22"/>
    </row>
    <row r="598" spans="3:3" s="20" customFormat="1">
      <c r="C598" s="22"/>
    </row>
    <row r="599" spans="3:3" s="20" customFormat="1">
      <c r="C599" s="22"/>
    </row>
  </sheetData>
  <sheetProtection sheet="1" objects="1" scenarios="1"/>
  <mergeCells count="5">
    <mergeCell ref="F9:H9"/>
    <mergeCell ref="D10:E10"/>
    <mergeCell ref="N9:P9"/>
    <mergeCell ref="L2:M2"/>
    <mergeCell ref="I2:J2"/>
  </mergeCells>
  <hyperlinks>
    <hyperlink ref="L2" location="Startseite!C7" display="zurück zur Startseite"/>
    <hyperlink ref="I2" location="Rentabilität!B8" display="zur Rentabilitätsberechnung"/>
    <hyperlink ref="I2:J2" location="Rentabilität!D11" display="zur Rentabilitätsberechnung"/>
  </hyperlinks>
  <printOptions horizontalCentered="1"/>
  <pageMargins left="0.23622047244094491" right="0.23622047244094491" top="0.78740157480314965" bottom="0.47244094488188981" header="0.51181102362204722" footer="0.31496062992125984"/>
  <pageSetup paperSize="9" scale="85" firstPageNumber="6" orientation="landscape" blackAndWhite="1" useFirstPageNumber="1" r:id="rId1"/>
  <headerFooter alignWithMargins="0">
    <oddFooter>&amp;L&amp;D&amp;RCopyright: Handwerkskammer Düsseldorf</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6713" r:id="rId4" name="Button 89">
              <controlPr defaultSize="0" print="0" autoFill="0" autoPict="0" macro="[0]!PersKostMitarbProdAusblenden">
                <anchor moveWithCells="1" sizeWithCells="1">
                  <from>
                    <xdr:col>6</xdr:col>
                    <xdr:colOff>228600</xdr:colOff>
                    <xdr:row>16</xdr:row>
                    <xdr:rowOff>38100</xdr:rowOff>
                  </from>
                  <to>
                    <xdr:col>6</xdr:col>
                    <xdr:colOff>228600</xdr:colOff>
                    <xdr:row>16</xdr:row>
                    <xdr:rowOff>38100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18</vt:i4>
      </vt:variant>
      <vt:variant>
        <vt:lpstr>Benannte Bereiche</vt:lpstr>
      </vt:variant>
      <vt:variant>
        <vt:i4>18</vt:i4>
      </vt:variant>
    </vt:vector>
  </HeadingPairs>
  <TitlesOfParts>
    <vt:vector size="36" baseType="lpstr">
      <vt:lpstr>Startseite</vt:lpstr>
      <vt:lpstr>Bearbeitungshinweise</vt:lpstr>
      <vt:lpstr>Deckblatt</vt:lpstr>
      <vt:lpstr>Kapitalbedarf</vt:lpstr>
      <vt:lpstr>Finanzierung</vt:lpstr>
      <vt:lpstr>Zins und Tilgung</vt:lpstr>
      <vt:lpstr>Personalkosten 1. Jahr</vt:lpstr>
      <vt:lpstr>Personalkosten 2. Jahr</vt:lpstr>
      <vt:lpstr>Personalkosten 3. Jahr</vt:lpstr>
      <vt:lpstr>übrige Kosten</vt:lpstr>
      <vt:lpstr>Unternehmerlohn</vt:lpstr>
      <vt:lpstr>Rentabilität</vt:lpstr>
      <vt:lpstr>Hilfstabelle</vt:lpstr>
      <vt:lpstr>Umsatzplanung</vt:lpstr>
      <vt:lpstr>Stundenkostensatz </vt:lpstr>
      <vt:lpstr>Liquiditätsplan-1.Jahr</vt:lpstr>
      <vt:lpstr>Liquiditätsplan-2.Jahr</vt:lpstr>
      <vt:lpstr>Liquiditätsplan-3.Jahr</vt:lpstr>
      <vt:lpstr>Bearbeitungshinweise!Druckbereich</vt:lpstr>
      <vt:lpstr>Deckblatt!Druckbereich</vt:lpstr>
      <vt:lpstr>Finanzierung!Druckbereich</vt:lpstr>
      <vt:lpstr>Kapitalbedarf!Druckbereich</vt:lpstr>
      <vt:lpstr>'Liquiditätsplan-1.Jahr'!Druckbereich</vt:lpstr>
      <vt:lpstr>'Liquiditätsplan-2.Jahr'!Druckbereich</vt:lpstr>
      <vt:lpstr>'Liquiditätsplan-3.Jahr'!Druckbereich</vt:lpstr>
      <vt:lpstr>'Personalkosten 1. Jahr'!Druckbereich</vt:lpstr>
      <vt:lpstr>'Personalkosten 2. Jahr'!Druckbereich</vt:lpstr>
      <vt:lpstr>'Personalkosten 3. Jahr'!Druckbereich</vt:lpstr>
      <vt:lpstr>Rentabilität!Druckbereich</vt:lpstr>
      <vt:lpstr>Startseite!Druckbereich</vt:lpstr>
      <vt:lpstr>'Stundenkostensatz '!Druckbereich</vt:lpstr>
      <vt:lpstr>'übrige Kosten'!Druckbereich</vt:lpstr>
      <vt:lpstr>Umsatzplanung!Druckbereich</vt:lpstr>
      <vt:lpstr>Unternehmerlohn!Druckbereich</vt:lpstr>
      <vt:lpstr>'Zins und Tilgung'!Druckbereich</vt:lpstr>
      <vt:lpstr>Rechtsformen</vt:lpstr>
    </vt:vector>
  </TitlesOfParts>
  <Company>HWK Düsseldorf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Gründungsplanung, Version 18.12.2003</dc:title>
  <dc:creator>HWK Düsseldorf, Uwe Hemens</dc:creator>
  <cp:lastModifiedBy>Franke Marion</cp:lastModifiedBy>
  <cp:lastPrinted>2019-04-09T12:53:20Z</cp:lastPrinted>
  <dcterms:created xsi:type="dcterms:W3CDTF">1997-04-22T10:38:02Z</dcterms:created>
  <dcterms:modified xsi:type="dcterms:W3CDTF">2019-07-29T06:34:30Z</dcterms:modified>
</cp:coreProperties>
</file>